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orenzo\Desktop\"/>
    </mc:Choice>
  </mc:AlternateContent>
  <xr:revisionPtr revIDLastSave="0" documentId="13_ncr:1_{2A52C654-EDA7-4C57-A1E3-1C165815DA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B 19" sheetId="1" r:id="rId1"/>
    <sheet name="SUB 16" sheetId="2" r:id="rId2"/>
    <sheet name="SUB 1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3" l="1"/>
  <c r="P62" i="3" s="1"/>
  <c r="P39" i="3"/>
  <c r="P61" i="3" s="1"/>
  <c r="C102" i="3" s="1"/>
  <c r="P38" i="3"/>
  <c r="P37" i="3"/>
  <c r="P36" i="3"/>
  <c r="P35" i="3"/>
  <c r="P34" i="3"/>
  <c r="P56" i="3" s="1"/>
  <c r="G65" i="3" s="1"/>
  <c r="P33" i="3"/>
  <c r="P32" i="3"/>
  <c r="P54" i="3" s="1"/>
  <c r="E125" i="3" s="1"/>
  <c r="Q31" i="3"/>
  <c r="P31" i="3"/>
  <c r="P30" i="3"/>
  <c r="P29" i="3"/>
  <c r="P28" i="3"/>
  <c r="P50" i="3" s="1"/>
  <c r="E117" i="3" s="1"/>
  <c r="P27" i="3"/>
  <c r="P49" i="3" s="1"/>
  <c r="P26" i="3"/>
  <c r="P48" i="3" s="1"/>
  <c r="E143" i="3" s="1"/>
  <c r="Q25" i="3"/>
  <c r="P25" i="3"/>
  <c r="P24" i="3"/>
  <c r="P23" i="3"/>
  <c r="P45" i="3" s="1"/>
  <c r="P22" i="3"/>
  <c r="O22" i="3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P21" i="3"/>
  <c r="R15" i="3"/>
  <c r="Q15" i="3"/>
  <c r="H24" i="3" s="1"/>
  <c r="P15" i="3"/>
  <c r="R14" i="3"/>
  <c r="Q14" i="3"/>
  <c r="P14" i="3"/>
  <c r="H23" i="3" s="1"/>
  <c r="R13" i="3"/>
  <c r="H22" i="3" s="1"/>
  <c r="Q13" i="3"/>
  <c r="P13" i="3"/>
  <c r="R12" i="3"/>
  <c r="H21" i="3" s="1"/>
  <c r="Q12" i="3"/>
  <c r="P12" i="3"/>
  <c r="R11" i="3"/>
  <c r="Q11" i="3"/>
  <c r="P11" i="3"/>
  <c r="H20" i="3" s="1"/>
  <c r="R10" i="3"/>
  <c r="Q10" i="3"/>
  <c r="H19" i="3" s="1"/>
  <c r="P10" i="3"/>
  <c r="R9" i="3"/>
  <c r="Q9" i="3"/>
  <c r="H18" i="3" s="1"/>
  <c r="P9" i="3"/>
  <c r="R8" i="3"/>
  <c r="Q8" i="3"/>
  <c r="P8" i="3"/>
  <c r="H17" i="3" s="1"/>
  <c r="R7" i="3"/>
  <c r="Q7" i="3"/>
  <c r="P7" i="3"/>
  <c r="H16" i="3" s="1"/>
  <c r="R6" i="3"/>
  <c r="Q6" i="3"/>
  <c r="P6" i="3"/>
  <c r="H15" i="3" s="1"/>
  <c r="C133" i="2"/>
  <c r="C80" i="2"/>
  <c r="P40" i="2"/>
  <c r="P62" i="2" s="1"/>
  <c r="G131" i="2" s="1"/>
  <c r="P39" i="2"/>
  <c r="P61" i="2" s="1"/>
  <c r="E123" i="2" s="1"/>
  <c r="P38" i="2"/>
  <c r="P37" i="2"/>
  <c r="P36" i="2"/>
  <c r="P35" i="2"/>
  <c r="P34" i="2"/>
  <c r="P56" i="2" s="1"/>
  <c r="P33" i="2"/>
  <c r="P32" i="2"/>
  <c r="P54" i="2" s="1"/>
  <c r="C125" i="2" s="1"/>
  <c r="Q31" i="2"/>
  <c r="P31" i="2"/>
  <c r="P53" i="2" s="1"/>
  <c r="P30" i="2"/>
  <c r="P29" i="2"/>
  <c r="P28" i="2"/>
  <c r="P50" i="2" s="1"/>
  <c r="P27" i="2"/>
  <c r="P49" i="2" s="1"/>
  <c r="J22" i="2" s="1"/>
  <c r="P26" i="2"/>
  <c r="P48" i="2" s="1"/>
  <c r="I61" i="2" s="1"/>
  <c r="Q25" i="2"/>
  <c r="P25" i="2"/>
  <c r="P47" i="2" s="1"/>
  <c r="P24" i="2"/>
  <c r="P23" i="2"/>
  <c r="P45" i="2" s="1"/>
  <c r="C177" i="2" s="1"/>
  <c r="P22" i="2"/>
  <c r="O22" i="2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P21" i="2"/>
  <c r="R15" i="2"/>
  <c r="Q15" i="2"/>
  <c r="H24" i="2" s="1"/>
  <c r="P15" i="2"/>
  <c r="R14" i="2"/>
  <c r="Q14" i="2"/>
  <c r="P14" i="2"/>
  <c r="H23" i="2" s="1"/>
  <c r="R13" i="2"/>
  <c r="H22" i="2" s="1"/>
  <c r="Q13" i="2"/>
  <c r="P13" i="2"/>
  <c r="R12" i="2"/>
  <c r="H21" i="2" s="1"/>
  <c r="Q12" i="2"/>
  <c r="P12" i="2"/>
  <c r="R11" i="2"/>
  <c r="Q11" i="2"/>
  <c r="P11" i="2"/>
  <c r="H20" i="2" s="1"/>
  <c r="R10" i="2"/>
  <c r="Q10" i="2"/>
  <c r="H19" i="2" s="1"/>
  <c r="P10" i="2"/>
  <c r="R9" i="2"/>
  <c r="Q9" i="2"/>
  <c r="H18" i="2" s="1"/>
  <c r="P9" i="2"/>
  <c r="R8" i="2"/>
  <c r="Q8" i="2"/>
  <c r="P8" i="2"/>
  <c r="H17" i="2" s="1"/>
  <c r="R7" i="2"/>
  <c r="Q7" i="2"/>
  <c r="P7" i="2"/>
  <c r="H16" i="2" s="1"/>
  <c r="R6" i="2"/>
  <c r="Q6" i="2"/>
  <c r="P6" i="2"/>
  <c r="H15" i="2" s="1"/>
  <c r="P6" i="1"/>
  <c r="H15" i="1" s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H23" i="1" s="1"/>
  <c r="Q14" i="1"/>
  <c r="R14" i="1"/>
  <c r="P15" i="1"/>
  <c r="Q15" i="1"/>
  <c r="R15" i="1"/>
  <c r="P21" i="1"/>
  <c r="O22" i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Q27" i="2" l="1"/>
  <c r="C60" i="2"/>
  <c r="L15" i="2"/>
  <c r="I79" i="2"/>
  <c r="I133" i="2"/>
  <c r="L23" i="2"/>
  <c r="E78" i="2"/>
  <c r="I162" i="2"/>
  <c r="E109" i="2"/>
  <c r="C68" i="2"/>
  <c r="I47" i="2"/>
  <c r="G179" i="2"/>
  <c r="G79" i="2"/>
  <c r="L20" i="2"/>
  <c r="I118" i="2"/>
  <c r="E63" i="2"/>
  <c r="G146" i="2"/>
  <c r="C63" i="2"/>
  <c r="C95" i="2"/>
  <c r="C98" i="2"/>
  <c r="C147" i="2"/>
  <c r="I52" i="2"/>
  <c r="C66" i="2"/>
  <c r="I150" i="2"/>
  <c r="Q35" i="2"/>
  <c r="P57" i="2" s="1"/>
  <c r="I73" i="2"/>
  <c r="I55" i="2"/>
  <c r="C119" i="2"/>
  <c r="C166" i="2"/>
  <c r="I126" i="2"/>
  <c r="G170" i="2"/>
  <c r="Q38" i="3"/>
  <c r="P60" i="3" s="1"/>
  <c r="I80" i="3" s="1"/>
  <c r="R27" i="3"/>
  <c r="P53" i="3"/>
  <c r="I164" i="3" s="1"/>
  <c r="C155" i="3"/>
  <c r="C124" i="3"/>
  <c r="C98" i="3"/>
  <c r="P47" i="3"/>
  <c r="E120" i="3" s="1"/>
  <c r="J23" i="3"/>
  <c r="L20" i="3"/>
  <c r="J21" i="3"/>
  <c r="C52" i="3"/>
  <c r="E101" i="3"/>
  <c r="G113" i="3"/>
  <c r="I73" i="3"/>
  <c r="G119" i="3"/>
  <c r="G59" i="3"/>
  <c r="G105" i="3"/>
  <c r="L22" i="3"/>
  <c r="E77" i="3"/>
  <c r="G133" i="3"/>
  <c r="G49" i="3"/>
  <c r="C94" i="3"/>
  <c r="I137" i="3"/>
  <c r="C156" i="3"/>
  <c r="E53" i="3"/>
  <c r="G63" i="3"/>
  <c r="G77" i="3"/>
  <c r="I98" i="3"/>
  <c r="G115" i="3"/>
  <c r="G141" i="3"/>
  <c r="J15" i="3"/>
  <c r="C54" i="3"/>
  <c r="C66" i="3"/>
  <c r="E81" i="3"/>
  <c r="G99" i="3"/>
  <c r="E137" i="3"/>
  <c r="C170" i="3"/>
  <c r="C80" i="3"/>
  <c r="C111" i="3"/>
  <c r="G143" i="3"/>
  <c r="I47" i="3"/>
  <c r="C68" i="3"/>
  <c r="G87" i="3"/>
  <c r="E113" i="3"/>
  <c r="E170" i="3"/>
  <c r="G73" i="3"/>
  <c r="G91" i="3"/>
  <c r="I163" i="3"/>
  <c r="E175" i="3"/>
  <c r="E146" i="3"/>
  <c r="I76" i="3"/>
  <c r="C133" i="3"/>
  <c r="I112" i="3"/>
  <c r="J18" i="3"/>
  <c r="G138" i="3"/>
  <c r="I88" i="3"/>
  <c r="I100" i="3"/>
  <c r="C91" i="3"/>
  <c r="C49" i="3"/>
  <c r="C119" i="3"/>
  <c r="C105" i="3"/>
  <c r="C77" i="3"/>
  <c r="C63" i="3"/>
  <c r="I52" i="3"/>
  <c r="E163" i="3"/>
  <c r="G124" i="3"/>
  <c r="I64" i="3"/>
  <c r="G157" i="3"/>
  <c r="Q27" i="3"/>
  <c r="Q32" i="3"/>
  <c r="Q29" i="3"/>
  <c r="Q36" i="3"/>
  <c r="P58" i="3" s="1"/>
  <c r="G53" i="3" s="1"/>
  <c r="Q39" i="3"/>
  <c r="E171" i="3"/>
  <c r="E142" i="3"/>
  <c r="E118" i="3"/>
  <c r="E106" i="3"/>
  <c r="G142" i="3"/>
  <c r="G114" i="3"/>
  <c r="E94" i="3"/>
  <c r="G72" i="3"/>
  <c r="J22" i="3"/>
  <c r="E130" i="3"/>
  <c r="G100" i="3"/>
  <c r="C53" i="3"/>
  <c r="I48" i="3"/>
  <c r="E159" i="3"/>
  <c r="G86" i="3"/>
  <c r="I60" i="3"/>
  <c r="G128" i="3"/>
  <c r="C67" i="3"/>
  <c r="G161" i="3"/>
  <c r="C81" i="3"/>
  <c r="R25" i="3"/>
  <c r="R29" i="3"/>
  <c r="I55" i="3"/>
  <c r="E99" i="3"/>
  <c r="C158" i="3"/>
  <c r="C125" i="3"/>
  <c r="I144" i="3"/>
  <c r="I120" i="3"/>
  <c r="E87" i="3"/>
  <c r="E63" i="3"/>
  <c r="E51" i="3"/>
  <c r="G107" i="3"/>
  <c r="E75" i="3"/>
  <c r="G51" i="3"/>
  <c r="C172" i="3"/>
  <c r="G93" i="3"/>
  <c r="G79" i="3"/>
  <c r="I132" i="3"/>
  <c r="E111" i="3"/>
  <c r="I161" i="3"/>
  <c r="R40" i="3"/>
  <c r="R38" i="3"/>
  <c r="R36" i="3"/>
  <c r="R34" i="3"/>
  <c r="R32" i="3"/>
  <c r="R30" i="3"/>
  <c r="R28" i="3"/>
  <c r="R26" i="3"/>
  <c r="R24" i="3"/>
  <c r="R33" i="3"/>
  <c r="R35" i="3"/>
  <c r="R37" i="3"/>
  <c r="R21" i="3"/>
  <c r="R39" i="3"/>
  <c r="R22" i="3"/>
  <c r="Q22" i="3"/>
  <c r="P44" i="3" s="1"/>
  <c r="I53" i="3" s="1"/>
  <c r="Q34" i="3"/>
  <c r="C46" i="3"/>
  <c r="C139" i="3"/>
  <c r="I91" i="3"/>
  <c r="I67" i="3"/>
  <c r="C177" i="3"/>
  <c r="C144" i="3"/>
  <c r="C116" i="3"/>
  <c r="I156" i="3"/>
  <c r="I127" i="3"/>
  <c r="I103" i="3"/>
  <c r="C60" i="3"/>
  <c r="I115" i="3"/>
  <c r="I139" i="3"/>
  <c r="I79" i="3"/>
  <c r="C130" i="3"/>
  <c r="C88" i="3"/>
  <c r="C74" i="3"/>
  <c r="E46" i="3"/>
  <c r="R23" i="3"/>
  <c r="Q23" i="3"/>
  <c r="Q40" i="3"/>
  <c r="Q24" i="3"/>
  <c r="P46" i="3" s="1"/>
  <c r="Q33" i="3"/>
  <c r="P55" i="3" s="1"/>
  <c r="Q26" i="3"/>
  <c r="Q35" i="3"/>
  <c r="Q28" i="3"/>
  <c r="Q37" i="3"/>
  <c r="P59" i="3" s="1"/>
  <c r="Q30" i="3"/>
  <c r="Q21" i="3"/>
  <c r="L15" i="3"/>
  <c r="R31" i="3"/>
  <c r="E138" i="3"/>
  <c r="E114" i="3"/>
  <c r="I85" i="3"/>
  <c r="I72" i="3"/>
  <c r="I111" i="3"/>
  <c r="I59" i="3"/>
  <c r="C168" i="3"/>
  <c r="C72" i="3"/>
  <c r="I124" i="3"/>
  <c r="I155" i="3"/>
  <c r="I46" i="3"/>
  <c r="C137" i="3"/>
  <c r="C85" i="3"/>
  <c r="C59" i="3"/>
  <c r="C163" i="3"/>
  <c r="E160" i="3"/>
  <c r="E131" i="3"/>
  <c r="E107" i="3"/>
  <c r="I61" i="3"/>
  <c r="I49" i="3"/>
  <c r="G160" i="3"/>
  <c r="G127" i="3"/>
  <c r="E158" i="3"/>
  <c r="E129" i="3"/>
  <c r="E93" i="3"/>
  <c r="G162" i="3"/>
  <c r="G129" i="3"/>
  <c r="G101" i="3"/>
  <c r="G85" i="3"/>
  <c r="E105" i="3"/>
  <c r="E119" i="3"/>
  <c r="E141" i="3"/>
  <c r="E172" i="3"/>
  <c r="E65" i="3"/>
  <c r="E89" i="3"/>
  <c r="I146" i="3"/>
  <c r="R35" i="2"/>
  <c r="R27" i="2"/>
  <c r="I180" i="2"/>
  <c r="I151" i="2"/>
  <c r="I127" i="2"/>
  <c r="I74" i="2"/>
  <c r="C114" i="2"/>
  <c r="C165" i="2"/>
  <c r="I62" i="2"/>
  <c r="C79" i="2"/>
  <c r="I168" i="2"/>
  <c r="C118" i="2"/>
  <c r="C65" i="2"/>
  <c r="C132" i="2"/>
  <c r="I139" i="2"/>
  <c r="C100" i="2"/>
  <c r="I93" i="2"/>
  <c r="C179" i="2"/>
  <c r="C51" i="2"/>
  <c r="R29" i="2"/>
  <c r="I92" i="2"/>
  <c r="I72" i="2"/>
  <c r="I46" i="2"/>
  <c r="E175" i="2"/>
  <c r="E162" i="2"/>
  <c r="E144" i="2"/>
  <c r="E131" i="2"/>
  <c r="E118" i="2"/>
  <c r="G118" i="2"/>
  <c r="C59" i="2"/>
  <c r="J15" i="2"/>
  <c r="G162" i="2"/>
  <c r="I59" i="2"/>
  <c r="G144" i="2"/>
  <c r="C105" i="2"/>
  <c r="C92" i="2"/>
  <c r="G175" i="2"/>
  <c r="C46" i="2"/>
  <c r="Q22" i="2"/>
  <c r="P44" i="2" s="1"/>
  <c r="J20" i="2"/>
  <c r="I132" i="2"/>
  <c r="E53" i="2"/>
  <c r="E171" i="2"/>
  <c r="G163" i="2"/>
  <c r="G98" i="2"/>
  <c r="G63" i="2"/>
  <c r="E183" i="2"/>
  <c r="E77" i="2"/>
  <c r="C153" i="2"/>
  <c r="C139" i="2"/>
  <c r="E65" i="2"/>
  <c r="E96" i="2"/>
  <c r="E108" i="2"/>
  <c r="G49" i="2"/>
  <c r="G177" i="2"/>
  <c r="I144" i="2"/>
  <c r="I120" i="2"/>
  <c r="G77" i="2"/>
  <c r="R37" i="2"/>
  <c r="L22" i="2"/>
  <c r="I50" i="2"/>
  <c r="C146" i="2"/>
  <c r="I178" i="2"/>
  <c r="I149" i="2"/>
  <c r="I125" i="2"/>
  <c r="G72" i="2"/>
  <c r="C53" i="2"/>
  <c r="E101" i="2"/>
  <c r="C134" i="2"/>
  <c r="C81" i="2"/>
  <c r="C148" i="2"/>
  <c r="G93" i="2"/>
  <c r="C167" i="2"/>
  <c r="C120" i="2"/>
  <c r="I166" i="2"/>
  <c r="I60" i="2"/>
  <c r="I137" i="2"/>
  <c r="E113" i="2"/>
  <c r="C67" i="2"/>
  <c r="I48" i="2"/>
  <c r="C72" i="2"/>
  <c r="C181" i="2"/>
  <c r="I182" i="2"/>
  <c r="I153" i="2"/>
  <c r="I76" i="2"/>
  <c r="E132" i="2"/>
  <c r="G140" i="2"/>
  <c r="E120" i="2"/>
  <c r="R40" i="2"/>
  <c r="R38" i="2"/>
  <c r="R36" i="2"/>
  <c r="R34" i="2"/>
  <c r="R32" i="2"/>
  <c r="R30" i="2"/>
  <c r="R28" i="2"/>
  <c r="R26" i="2"/>
  <c r="R24" i="2"/>
  <c r="R23" i="2"/>
  <c r="C171" i="2"/>
  <c r="R33" i="2"/>
  <c r="E46" i="2"/>
  <c r="J18" i="2"/>
  <c r="Q21" i="2"/>
  <c r="R22" i="2"/>
  <c r="Q39" i="2"/>
  <c r="E54" i="2"/>
  <c r="G59" i="2"/>
  <c r="I64" i="2"/>
  <c r="C74" i="2"/>
  <c r="C124" i="2"/>
  <c r="C127" i="2"/>
  <c r="I165" i="2"/>
  <c r="I136" i="2"/>
  <c r="G94" i="2"/>
  <c r="E81" i="2"/>
  <c r="I95" i="2"/>
  <c r="I170" i="2"/>
  <c r="Q33" i="2"/>
  <c r="P55" i="2" s="1"/>
  <c r="I145" i="2"/>
  <c r="I121" i="2"/>
  <c r="G48" i="2"/>
  <c r="E184" i="2"/>
  <c r="G176" i="2"/>
  <c r="G76" i="2"/>
  <c r="E97" i="2"/>
  <c r="E66" i="2"/>
  <c r="G62" i="2"/>
  <c r="G73" i="2"/>
  <c r="G126" i="2"/>
  <c r="C182" i="2"/>
  <c r="R25" i="2"/>
  <c r="C49" i="2"/>
  <c r="C54" i="2"/>
  <c r="C77" i="2"/>
  <c r="R21" i="2"/>
  <c r="I167" i="2"/>
  <c r="I138" i="2"/>
  <c r="E114" i="2"/>
  <c r="J21" i="2"/>
  <c r="G92" i="2"/>
  <c r="C52" i="2"/>
  <c r="R31" i="2"/>
  <c r="R39" i="2"/>
  <c r="G97" i="2"/>
  <c r="E100" i="2"/>
  <c r="C121" i="2"/>
  <c r="C138" i="2"/>
  <c r="I148" i="2"/>
  <c r="I179" i="2"/>
  <c r="Q23" i="2"/>
  <c r="Q40" i="2"/>
  <c r="Q38" i="2"/>
  <c r="P60" i="2" s="1"/>
  <c r="Q36" i="2"/>
  <c r="P58" i="2" s="1"/>
  <c r="Q34" i="2"/>
  <c r="Q32" i="2"/>
  <c r="Q30" i="2"/>
  <c r="Q28" i="2"/>
  <c r="Q26" i="2"/>
  <c r="Q24" i="2"/>
  <c r="P46" i="2" s="1"/>
  <c r="C112" i="2"/>
  <c r="I177" i="2"/>
  <c r="E106" i="2"/>
  <c r="E169" i="2"/>
  <c r="E140" i="2"/>
  <c r="G165" i="2"/>
  <c r="G132" i="2"/>
  <c r="G100" i="2"/>
  <c r="G65" i="2"/>
  <c r="G51" i="2"/>
  <c r="E181" i="2"/>
  <c r="E152" i="2"/>
  <c r="E75" i="2"/>
  <c r="E112" i="2"/>
  <c r="C144" i="2"/>
  <c r="C163" i="2"/>
  <c r="I98" i="2"/>
  <c r="I67" i="2"/>
  <c r="E176" i="2"/>
  <c r="E147" i="2"/>
  <c r="G184" i="2"/>
  <c r="G151" i="2"/>
  <c r="G123" i="2"/>
  <c r="E164" i="2"/>
  <c r="E135" i="2"/>
  <c r="E51" i="2"/>
  <c r="G137" i="2"/>
  <c r="C152" i="2"/>
  <c r="C168" i="2"/>
  <c r="J23" i="2"/>
  <c r="Q29" i="2"/>
  <c r="P51" i="2" s="1"/>
  <c r="Q37" i="2"/>
  <c r="P59" i="2" s="1"/>
  <c r="I49" i="2"/>
  <c r="E94" i="2"/>
  <c r="C101" i="2"/>
  <c r="C109" i="2"/>
  <c r="I124" i="2"/>
  <c r="C135" i="2"/>
  <c r="C149" i="2"/>
  <c r="C180" i="2"/>
  <c r="H18" i="1"/>
  <c r="H24" i="1"/>
  <c r="H17" i="1"/>
  <c r="H21" i="1"/>
  <c r="H20" i="1"/>
  <c r="H16" i="1"/>
  <c r="H22" i="1"/>
  <c r="H19" i="1"/>
  <c r="G48" i="3" l="1"/>
  <c r="P52" i="2"/>
  <c r="G47" i="2" s="1"/>
  <c r="E126" i="3"/>
  <c r="E90" i="3"/>
  <c r="G146" i="3"/>
  <c r="G90" i="3"/>
  <c r="C176" i="3"/>
  <c r="L16" i="3"/>
  <c r="E78" i="3"/>
  <c r="G76" i="3"/>
  <c r="C169" i="3"/>
  <c r="E155" i="3"/>
  <c r="L23" i="3"/>
  <c r="C87" i="3"/>
  <c r="E54" i="3"/>
  <c r="G62" i="3"/>
  <c r="G118" i="3"/>
  <c r="I92" i="3"/>
  <c r="G98" i="3"/>
  <c r="C51" i="3"/>
  <c r="P57" i="3"/>
  <c r="I131" i="3" s="1"/>
  <c r="C115" i="3"/>
  <c r="E47" i="3"/>
  <c r="G126" i="3"/>
  <c r="I128" i="3"/>
  <c r="I116" i="3"/>
  <c r="C107" i="3"/>
  <c r="G55" i="3"/>
  <c r="E59" i="3"/>
  <c r="I140" i="3"/>
  <c r="E161" i="3"/>
  <c r="C143" i="3"/>
  <c r="I68" i="3"/>
  <c r="C129" i="3"/>
  <c r="I62" i="3"/>
  <c r="E144" i="3"/>
  <c r="E66" i="3"/>
  <c r="E102" i="3"/>
  <c r="I157" i="3"/>
  <c r="C101" i="3"/>
  <c r="C162" i="3"/>
  <c r="C79" i="3"/>
  <c r="E173" i="3"/>
  <c r="G132" i="3"/>
  <c r="G104" i="3"/>
  <c r="P52" i="3"/>
  <c r="E156" i="3" s="1"/>
  <c r="C73" i="3"/>
  <c r="I104" i="3"/>
  <c r="I86" i="3"/>
  <c r="J20" i="3"/>
  <c r="G112" i="3"/>
  <c r="I50" i="3"/>
  <c r="G140" i="3"/>
  <c r="C65" i="3"/>
  <c r="C93" i="3"/>
  <c r="I74" i="3"/>
  <c r="E132" i="3"/>
  <c r="G159" i="3"/>
  <c r="P43" i="3"/>
  <c r="C131" i="3" s="1"/>
  <c r="I93" i="3"/>
  <c r="C175" i="3"/>
  <c r="C142" i="3"/>
  <c r="C114" i="3"/>
  <c r="I158" i="3"/>
  <c r="I129" i="3"/>
  <c r="I105" i="3"/>
  <c r="E72" i="3"/>
  <c r="G54" i="3"/>
  <c r="C161" i="3"/>
  <c r="C86" i="3"/>
  <c r="C100" i="3"/>
  <c r="G68" i="3"/>
  <c r="I117" i="3"/>
  <c r="I81" i="3"/>
  <c r="C128" i="3"/>
  <c r="L17" i="3"/>
  <c r="I141" i="3"/>
  <c r="E48" i="3"/>
  <c r="E60" i="3"/>
  <c r="C160" i="3"/>
  <c r="C127" i="3"/>
  <c r="I142" i="3"/>
  <c r="I118" i="3"/>
  <c r="E85" i="3"/>
  <c r="I130" i="3"/>
  <c r="C113" i="3"/>
  <c r="E49" i="3"/>
  <c r="I159" i="3"/>
  <c r="E61" i="3"/>
  <c r="C141" i="3"/>
  <c r="L18" i="3"/>
  <c r="I106" i="3"/>
  <c r="C99" i="3"/>
  <c r="G67" i="3"/>
  <c r="G81" i="3"/>
  <c r="E73" i="3"/>
  <c r="C174" i="3"/>
  <c r="I94" i="3"/>
  <c r="E112" i="3"/>
  <c r="L21" i="3"/>
  <c r="C171" i="3"/>
  <c r="C138" i="3"/>
  <c r="I162" i="3"/>
  <c r="I133" i="3"/>
  <c r="E76" i="3"/>
  <c r="G120" i="3"/>
  <c r="E64" i="3"/>
  <c r="C157" i="3"/>
  <c r="E100" i="3"/>
  <c r="E88" i="3"/>
  <c r="G92" i="3"/>
  <c r="G50" i="3"/>
  <c r="G106" i="3"/>
  <c r="I145" i="3"/>
  <c r="G78" i="3"/>
  <c r="E124" i="3"/>
  <c r="E52" i="3"/>
  <c r="G64" i="3"/>
  <c r="E162" i="3"/>
  <c r="E133" i="3"/>
  <c r="I87" i="3"/>
  <c r="I63" i="3"/>
  <c r="I51" i="3"/>
  <c r="C50" i="3"/>
  <c r="C120" i="3"/>
  <c r="I99" i="3"/>
  <c r="G158" i="3"/>
  <c r="G125" i="3"/>
  <c r="G111" i="3"/>
  <c r="C106" i="3"/>
  <c r="C64" i="3"/>
  <c r="E145" i="3"/>
  <c r="J19" i="3"/>
  <c r="G139" i="3"/>
  <c r="E174" i="3"/>
  <c r="I75" i="3"/>
  <c r="C92" i="3"/>
  <c r="C78" i="3"/>
  <c r="E164" i="3"/>
  <c r="I89" i="3"/>
  <c r="I65" i="3"/>
  <c r="C62" i="3"/>
  <c r="C146" i="3"/>
  <c r="C118" i="3"/>
  <c r="I125" i="3"/>
  <c r="I101" i="3"/>
  <c r="C48" i="3"/>
  <c r="G156" i="3"/>
  <c r="E176" i="3"/>
  <c r="G137" i="3"/>
  <c r="I77" i="3"/>
  <c r="I113" i="3"/>
  <c r="C104" i="3"/>
  <c r="J17" i="3"/>
  <c r="C90" i="3"/>
  <c r="C132" i="3"/>
  <c r="C76" i="3"/>
  <c r="P51" i="3"/>
  <c r="I169" i="2"/>
  <c r="I140" i="2"/>
  <c r="I94" i="2"/>
  <c r="I63" i="2"/>
  <c r="I51" i="2"/>
  <c r="C50" i="2"/>
  <c r="G127" i="2"/>
  <c r="C131" i="2"/>
  <c r="C78" i="2"/>
  <c r="C178" i="2"/>
  <c r="E119" i="2"/>
  <c r="C99" i="2"/>
  <c r="I75" i="2"/>
  <c r="I152" i="2"/>
  <c r="C145" i="2"/>
  <c r="J19" i="2"/>
  <c r="C164" i="2"/>
  <c r="C113" i="2"/>
  <c r="C64" i="2"/>
  <c r="I181" i="2"/>
  <c r="I80" i="2"/>
  <c r="E165" i="2"/>
  <c r="E136" i="2"/>
  <c r="G169" i="2"/>
  <c r="G136" i="2"/>
  <c r="E177" i="2"/>
  <c r="E148" i="2"/>
  <c r="E124" i="2"/>
  <c r="E59" i="2"/>
  <c r="E47" i="2"/>
  <c r="I68" i="2"/>
  <c r="G122" i="2"/>
  <c r="C94" i="2"/>
  <c r="I99" i="2"/>
  <c r="C73" i="2"/>
  <c r="G150" i="2"/>
  <c r="G183" i="2"/>
  <c r="C108" i="2"/>
  <c r="G55" i="2"/>
  <c r="L16" i="2"/>
  <c r="I100" i="2"/>
  <c r="E178" i="2"/>
  <c r="E149" i="2"/>
  <c r="G182" i="2"/>
  <c r="G149" i="2"/>
  <c r="G121" i="2"/>
  <c r="E60" i="2"/>
  <c r="E48" i="2"/>
  <c r="E166" i="2"/>
  <c r="E137" i="2"/>
  <c r="G68" i="2"/>
  <c r="G54" i="2"/>
  <c r="C93" i="2"/>
  <c r="L17" i="2"/>
  <c r="E125" i="2"/>
  <c r="E72" i="2"/>
  <c r="G168" i="2"/>
  <c r="C107" i="2"/>
  <c r="G135" i="2"/>
  <c r="I81" i="2"/>
  <c r="I176" i="2"/>
  <c r="I147" i="2"/>
  <c r="I123" i="2"/>
  <c r="G60" i="2"/>
  <c r="G74" i="2"/>
  <c r="E111" i="2"/>
  <c r="E99" i="2"/>
  <c r="E68" i="2"/>
  <c r="C169" i="2"/>
  <c r="C55" i="2"/>
  <c r="C136" i="2"/>
  <c r="G95" i="2"/>
  <c r="I164" i="2"/>
  <c r="C183" i="2"/>
  <c r="I135" i="2"/>
  <c r="E80" i="2"/>
  <c r="G46" i="2"/>
  <c r="J24" i="2"/>
  <c r="C150" i="2"/>
  <c r="C122" i="2"/>
  <c r="I119" i="2"/>
  <c r="L21" i="2"/>
  <c r="E182" i="2"/>
  <c r="E153" i="2"/>
  <c r="G178" i="2"/>
  <c r="G145" i="2"/>
  <c r="G78" i="2"/>
  <c r="E170" i="2"/>
  <c r="E107" i="2"/>
  <c r="E95" i="2"/>
  <c r="E64" i="2"/>
  <c r="G50" i="2"/>
  <c r="G64" i="2"/>
  <c r="G99" i="2"/>
  <c r="I131" i="2"/>
  <c r="E52" i="2"/>
  <c r="E76" i="2"/>
  <c r="C140" i="2"/>
  <c r="G164" i="2"/>
  <c r="C126" i="2"/>
  <c r="P43" i="2"/>
  <c r="L18" i="2"/>
  <c r="E167" i="2"/>
  <c r="E138" i="2"/>
  <c r="G167" i="2"/>
  <c r="G134" i="2"/>
  <c r="C106" i="2"/>
  <c r="G67" i="2"/>
  <c r="E179" i="2"/>
  <c r="E150" i="2"/>
  <c r="E126" i="2"/>
  <c r="E73" i="2"/>
  <c r="G81" i="2"/>
  <c r="G53" i="2"/>
  <c r="G181" i="2"/>
  <c r="I101" i="2"/>
  <c r="G120" i="2"/>
  <c r="E61" i="2"/>
  <c r="G148" i="2"/>
  <c r="E49" i="2"/>
  <c r="E92" i="2"/>
  <c r="E180" i="2"/>
  <c r="E151" i="2"/>
  <c r="G180" i="2"/>
  <c r="G147" i="2"/>
  <c r="G119" i="2"/>
  <c r="G80" i="2"/>
  <c r="E168" i="2"/>
  <c r="E139" i="2"/>
  <c r="E93" i="2"/>
  <c r="G52" i="2"/>
  <c r="L19" i="2"/>
  <c r="G66" i="2"/>
  <c r="E127" i="2"/>
  <c r="E74" i="2"/>
  <c r="E62" i="2"/>
  <c r="G133" i="2"/>
  <c r="E105" i="2"/>
  <c r="G166" i="2"/>
  <c r="G101" i="2"/>
  <c r="E50" i="2"/>
  <c r="I134" i="2"/>
  <c r="E110" i="2"/>
  <c r="C184" i="2"/>
  <c r="C137" i="2"/>
  <c r="I175" i="2"/>
  <c r="E98" i="2"/>
  <c r="I146" i="2"/>
  <c r="G75" i="2"/>
  <c r="I171" i="2"/>
  <c r="I96" i="2"/>
  <c r="I65" i="2"/>
  <c r="C62" i="2"/>
  <c r="G153" i="2"/>
  <c r="G125" i="2"/>
  <c r="E133" i="2"/>
  <c r="I53" i="2"/>
  <c r="C176" i="2"/>
  <c r="E145" i="2"/>
  <c r="E121" i="2"/>
  <c r="C48" i="2"/>
  <c r="J17" i="2"/>
  <c r="C111" i="2"/>
  <c r="I183" i="2"/>
  <c r="I77" i="2"/>
  <c r="C76" i="2"/>
  <c r="C97" i="2"/>
  <c r="C162" i="2"/>
  <c r="G139" i="2"/>
  <c r="Q30" i="1"/>
  <c r="Q33" i="1"/>
  <c r="R30" i="1"/>
  <c r="R40" i="1"/>
  <c r="R32" i="1"/>
  <c r="R36" i="1"/>
  <c r="R37" i="1"/>
  <c r="R34" i="1"/>
  <c r="Q29" i="1"/>
  <c r="Q39" i="1"/>
  <c r="Q36" i="1"/>
  <c r="Q27" i="1"/>
  <c r="Q24" i="1"/>
  <c r="Q23" i="1"/>
  <c r="Q31" i="1"/>
  <c r="Q40" i="1"/>
  <c r="Q32" i="1"/>
  <c r="R27" i="1"/>
  <c r="R22" i="1"/>
  <c r="R35" i="1"/>
  <c r="R25" i="1"/>
  <c r="R23" i="1"/>
  <c r="R24" i="1"/>
  <c r="R26" i="1"/>
  <c r="R31" i="1"/>
  <c r="R38" i="1"/>
  <c r="R29" i="1"/>
  <c r="R21" i="1"/>
  <c r="R39" i="1"/>
  <c r="R33" i="1"/>
  <c r="R28" i="1"/>
  <c r="Q38" i="1"/>
  <c r="Q22" i="1"/>
  <c r="Q21" i="1"/>
  <c r="Q35" i="1"/>
  <c r="Q25" i="1"/>
  <c r="Q34" i="1"/>
  <c r="Q28" i="1"/>
  <c r="Q37" i="1"/>
  <c r="P59" i="1" s="1"/>
  <c r="Q26" i="1"/>
  <c r="I122" i="2" l="1"/>
  <c r="G61" i="2"/>
  <c r="E79" i="2"/>
  <c r="E55" i="2"/>
  <c r="C170" i="2"/>
  <c r="L24" i="2"/>
  <c r="G96" i="2"/>
  <c r="C123" i="2"/>
  <c r="C151" i="2"/>
  <c r="I163" i="2"/>
  <c r="E67" i="2"/>
  <c r="G103" i="3"/>
  <c r="I119" i="3"/>
  <c r="E74" i="3"/>
  <c r="C159" i="3"/>
  <c r="E50" i="3"/>
  <c r="G131" i="3"/>
  <c r="G52" i="3"/>
  <c r="E98" i="3"/>
  <c r="G164" i="3"/>
  <c r="E62" i="3"/>
  <c r="I160" i="3"/>
  <c r="G117" i="3"/>
  <c r="I143" i="3"/>
  <c r="C112" i="3"/>
  <c r="G89" i="3"/>
  <c r="G66" i="3"/>
  <c r="C140" i="3"/>
  <c r="G47" i="3"/>
  <c r="G80" i="3"/>
  <c r="C173" i="3"/>
  <c r="E115" i="3"/>
  <c r="G94" i="3"/>
  <c r="E86" i="3"/>
  <c r="G61" i="3"/>
  <c r="I102" i="3"/>
  <c r="E139" i="3"/>
  <c r="E91" i="3"/>
  <c r="I126" i="3"/>
  <c r="E79" i="3"/>
  <c r="E67" i="3"/>
  <c r="C126" i="3"/>
  <c r="I107" i="3"/>
  <c r="L24" i="3"/>
  <c r="E103" i="3"/>
  <c r="C89" i="3"/>
  <c r="C164" i="3"/>
  <c r="I54" i="3"/>
  <c r="I78" i="3"/>
  <c r="C61" i="3"/>
  <c r="E177" i="3"/>
  <c r="I90" i="3"/>
  <c r="C75" i="3"/>
  <c r="I66" i="3"/>
  <c r="G75" i="3"/>
  <c r="E55" i="3"/>
  <c r="E127" i="3"/>
  <c r="L19" i="3"/>
  <c r="C117" i="3"/>
  <c r="G145" i="3"/>
  <c r="E168" i="3"/>
  <c r="C145" i="3"/>
  <c r="I114" i="3"/>
  <c r="G155" i="3"/>
  <c r="I138" i="3"/>
  <c r="C103" i="3"/>
  <c r="C47" i="3"/>
  <c r="J16" i="3"/>
  <c r="E169" i="3"/>
  <c r="E140" i="3"/>
  <c r="E116" i="3"/>
  <c r="G60" i="3"/>
  <c r="E80" i="3"/>
  <c r="G46" i="3"/>
  <c r="G144" i="3"/>
  <c r="G116" i="3"/>
  <c r="E157" i="3"/>
  <c r="G130" i="3"/>
  <c r="G88" i="3"/>
  <c r="C55" i="3"/>
  <c r="G74" i="3"/>
  <c r="G163" i="3"/>
  <c r="E104" i="3"/>
  <c r="E128" i="3"/>
  <c r="G102" i="3"/>
  <c r="E92" i="3"/>
  <c r="J24" i="3"/>
  <c r="E68" i="3"/>
  <c r="I184" i="2"/>
  <c r="I78" i="2"/>
  <c r="J16" i="2"/>
  <c r="E163" i="2"/>
  <c r="E134" i="2"/>
  <c r="G171" i="2"/>
  <c r="G138" i="2"/>
  <c r="C110" i="2"/>
  <c r="I54" i="2"/>
  <c r="E146" i="2"/>
  <c r="E122" i="2"/>
  <c r="I97" i="2"/>
  <c r="C75" i="2"/>
  <c r="C175" i="2"/>
  <c r="I66" i="2"/>
  <c r="G124" i="2"/>
  <c r="C47" i="2"/>
  <c r="G152" i="2"/>
  <c r="C96" i="2"/>
  <c r="C61" i="2"/>
  <c r="P52" i="1"/>
  <c r="E79" i="1" s="1"/>
  <c r="P55" i="1"/>
  <c r="L21" i="1" s="1"/>
  <c r="P58" i="1"/>
  <c r="G120" i="1" s="1"/>
  <c r="P56" i="1"/>
  <c r="E181" i="1" s="1"/>
  <c r="I163" i="1"/>
  <c r="P46" i="1"/>
  <c r="J19" i="1" s="1"/>
  <c r="P57" i="1"/>
  <c r="E62" i="1" s="1"/>
  <c r="P47" i="1"/>
  <c r="I139" i="1" s="1"/>
  <c r="P45" i="1"/>
  <c r="G126" i="1" s="1"/>
  <c r="P43" i="1"/>
  <c r="C61" i="1" s="1"/>
  <c r="P54" i="1"/>
  <c r="G163" i="1" s="1"/>
  <c r="E166" i="1"/>
  <c r="L17" i="1"/>
  <c r="P61" i="1"/>
  <c r="P62" i="1"/>
  <c r="I46" i="1" s="1"/>
  <c r="P49" i="1"/>
  <c r="P51" i="1"/>
  <c r="P53" i="1"/>
  <c r="P44" i="1"/>
  <c r="P48" i="1"/>
  <c r="P50" i="1"/>
  <c r="P60" i="1"/>
  <c r="E60" i="1"/>
  <c r="G135" i="1"/>
  <c r="C107" i="1"/>
  <c r="G149" i="1"/>
  <c r="E125" i="1"/>
  <c r="G168" i="1"/>
  <c r="C93" i="1"/>
  <c r="G182" i="1"/>
  <c r="E48" i="1"/>
  <c r="I100" i="1"/>
  <c r="G54" i="1"/>
  <c r="E149" i="1"/>
  <c r="E178" i="1"/>
  <c r="G121" i="1"/>
  <c r="G68" i="1"/>
  <c r="E72" i="1"/>
  <c r="I81" i="1"/>
  <c r="E137" i="1"/>
  <c r="E75" i="1" l="1"/>
  <c r="G61" i="1"/>
  <c r="E49" i="1"/>
  <c r="E61" i="1"/>
  <c r="E92" i="1"/>
  <c r="C106" i="1"/>
  <c r="C184" i="1"/>
  <c r="C170" i="1"/>
  <c r="I175" i="1"/>
  <c r="E98" i="1"/>
  <c r="I134" i="1"/>
  <c r="G47" i="1"/>
  <c r="G96" i="1"/>
  <c r="G75" i="1"/>
  <c r="C151" i="1"/>
  <c r="C123" i="1"/>
  <c r="I146" i="1"/>
  <c r="E55" i="1"/>
  <c r="G51" i="1"/>
  <c r="I122" i="1"/>
  <c r="G100" i="1"/>
  <c r="L24" i="1"/>
  <c r="C137" i="1"/>
  <c r="E67" i="1"/>
  <c r="G65" i="1"/>
  <c r="E110" i="1"/>
  <c r="E52" i="1"/>
  <c r="G64" i="1"/>
  <c r="G78" i="1"/>
  <c r="C140" i="1"/>
  <c r="E107" i="1"/>
  <c r="I119" i="1"/>
  <c r="E76" i="1"/>
  <c r="G50" i="1"/>
  <c r="G164" i="1"/>
  <c r="G178" i="1"/>
  <c r="I131" i="1"/>
  <c r="G145" i="1"/>
  <c r="E153" i="1"/>
  <c r="G99" i="1"/>
  <c r="E170" i="1"/>
  <c r="E182" i="1"/>
  <c r="E95" i="1"/>
  <c r="E64" i="1"/>
  <c r="C126" i="1"/>
  <c r="G132" i="1"/>
  <c r="I101" i="1"/>
  <c r="L20" i="1"/>
  <c r="E106" i="1"/>
  <c r="E179" i="1"/>
  <c r="G124" i="1"/>
  <c r="G134" i="1"/>
  <c r="E134" i="1"/>
  <c r="G179" i="1"/>
  <c r="G152" i="1"/>
  <c r="E167" i="1"/>
  <c r="E150" i="1"/>
  <c r="E152" i="1"/>
  <c r="E126" i="1"/>
  <c r="G181" i="1"/>
  <c r="G148" i="1"/>
  <c r="L18" i="1"/>
  <c r="G165" i="1"/>
  <c r="G167" i="1"/>
  <c r="G67" i="1"/>
  <c r="E138" i="1"/>
  <c r="E140" i="1"/>
  <c r="G81" i="1"/>
  <c r="E73" i="1"/>
  <c r="G53" i="1"/>
  <c r="E169" i="1"/>
  <c r="I118" i="1"/>
  <c r="G146" i="1"/>
  <c r="E94" i="1"/>
  <c r="C127" i="1"/>
  <c r="E51" i="1"/>
  <c r="E63" i="1"/>
  <c r="G79" i="1"/>
  <c r="C110" i="1"/>
  <c r="G177" i="1"/>
  <c r="I66" i="1"/>
  <c r="E146" i="1"/>
  <c r="I184" i="1"/>
  <c r="G138" i="1"/>
  <c r="J16" i="1"/>
  <c r="C113" i="1"/>
  <c r="G166" i="1"/>
  <c r="G66" i="1"/>
  <c r="E74" i="1"/>
  <c r="I152" i="1"/>
  <c r="I120" i="1"/>
  <c r="G127" i="1"/>
  <c r="C153" i="1"/>
  <c r="E120" i="1"/>
  <c r="J20" i="1"/>
  <c r="C98" i="1"/>
  <c r="G80" i="1"/>
  <c r="C132" i="1"/>
  <c r="I75" i="1"/>
  <c r="C63" i="1"/>
  <c r="E168" i="1"/>
  <c r="C65" i="1"/>
  <c r="C145" i="1"/>
  <c r="G133" i="1"/>
  <c r="C100" i="1"/>
  <c r="C50" i="1"/>
  <c r="I181" i="1"/>
  <c r="L19" i="1"/>
  <c r="G52" i="1"/>
  <c r="I127" i="1"/>
  <c r="C79" i="1"/>
  <c r="C164" i="1"/>
  <c r="I169" i="1"/>
  <c r="I180" i="1"/>
  <c r="C51" i="1"/>
  <c r="E139" i="1"/>
  <c r="C49" i="1"/>
  <c r="I76" i="1"/>
  <c r="I64" i="1"/>
  <c r="I62" i="1"/>
  <c r="I168" i="1"/>
  <c r="E132" i="1"/>
  <c r="G140" i="1"/>
  <c r="E180" i="1"/>
  <c r="E127" i="1"/>
  <c r="I151" i="1"/>
  <c r="C99" i="1"/>
  <c r="I140" i="1"/>
  <c r="C77" i="1"/>
  <c r="E105" i="1"/>
  <c r="G180" i="1"/>
  <c r="G147" i="1"/>
  <c r="C118" i="1"/>
  <c r="I94" i="1"/>
  <c r="C64" i="1"/>
  <c r="G119" i="1"/>
  <c r="I74" i="1"/>
  <c r="I51" i="1"/>
  <c r="I95" i="1"/>
  <c r="C165" i="1"/>
  <c r="I50" i="1"/>
  <c r="C131" i="1"/>
  <c r="C178" i="1"/>
  <c r="I153" i="1"/>
  <c r="I93" i="1"/>
  <c r="E50" i="1"/>
  <c r="C179" i="1"/>
  <c r="E119" i="1"/>
  <c r="E93" i="1"/>
  <c r="G101" i="1"/>
  <c r="E151" i="1"/>
  <c r="C114" i="1"/>
  <c r="C146" i="1"/>
  <c r="C78" i="1"/>
  <c r="I63" i="1"/>
  <c r="C144" i="1"/>
  <c r="J18" i="1"/>
  <c r="I97" i="1"/>
  <c r="C75" i="1"/>
  <c r="I170" i="1"/>
  <c r="C163" i="1"/>
  <c r="G63" i="1"/>
  <c r="C125" i="1"/>
  <c r="I182" i="1"/>
  <c r="E163" i="1"/>
  <c r="C175" i="1"/>
  <c r="C47" i="1"/>
  <c r="I52" i="1"/>
  <c r="C177" i="1"/>
  <c r="L22" i="1"/>
  <c r="C96" i="1"/>
  <c r="G171" i="1"/>
  <c r="C112" i="1"/>
  <c r="E183" i="1"/>
  <c r="E171" i="1"/>
  <c r="G98" i="1"/>
  <c r="I54" i="1"/>
  <c r="C139" i="1"/>
  <c r="G49" i="1"/>
  <c r="E53" i="1"/>
  <c r="E77" i="1"/>
  <c r="G77" i="1"/>
  <c r="E108" i="1"/>
  <c r="E96" i="1"/>
  <c r="E118" i="1"/>
  <c r="E122" i="1"/>
  <c r="I78" i="1"/>
  <c r="I144" i="1"/>
  <c r="I59" i="1"/>
  <c r="E65" i="1"/>
  <c r="C46" i="1"/>
  <c r="I132" i="1"/>
  <c r="G175" i="1"/>
  <c r="E131" i="1"/>
  <c r="C105" i="1"/>
  <c r="C92" i="1"/>
  <c r="C59" i="1"/>
  <c r="G162" i="1"/>
  <c r="E162" i="1"/>
  <c r="C72" i="1"/>
  <c r="E144" i="1"/>
  <c r="I72" i="1"/>
  <c r="G144" i="1"/>
  <c r="G131" i="1"/>
  <c r="E175" i="1"/>
  <c r="I92" i="1"/>
  <c r="G97" i="1"/>
  <c r="L23" i="1"/>
  <c r="I137" i="1"/>
  <c r="J22" i="1"/>
  <c r="G118" i="1"/>
  <c r="J15" i="1"/>
  <c r="G60" i="1"/>
  <c r="J24" i="1"/>
  <c r="I80" i="1"/>
  <c r="L16" i="1"/>
  <c r="E46" i="1"/>
  <c r="L15" i="1"/>
  <c r="C168" i="1"/>
  <c r="J23" i="1"/>
  <c r="I77" i="1"/>
  <c r="J17" i="1"/>
  <c r="C66" i="1"/>
  <c r="J21" i="1"/>
  <c r="G46" i="1"/>
  <c r="I177" i="1"/>
  <c r="I79" i="1"/>
  <c r="G184" i="1"/>
  <c r="E176" i="1"/>
  <c r="C95" i="1"/>
  <c r="G151" i="1"/>
  <c r="I98" i="1"/>
  <c r="I67" i="1"/>
  <c r="C74" i="1"/>
  <c r="G93" i="1"/>
  <c r="E101" i="1"/>
  <c r="G95" i="1"/>
  <c r="C148" i="1"/>
  <c r="C181" i="1"/>
  <c r="C167" i="1"/>
  <c r="C136" i="1"/>
  <c r="C120" i="1"/>
  <c r="C150" i="1"/>
  <c r="I60" i="1"/>
  <c r="I123" i="1"/>
  <c r="C122" i="1"/>
  <c r="E99" i="1"/>
  <c r="G74" i="1"/>
  <c r="G72" i="1"/>
  <c r="E80" i="1"/>
  <c r="I135" i="1"/>
  <c r="E147" i="1"/>
  <c r="C109" i="1"/>
  <c r="I55" i="1"/>
  <c r="C55" i="1"/>
  <c r="I164" i="1"/>
  <c r="C183" i="1"/>
  <c r="C134" i="1"/>
  <c r="I125" i="1"/>
  <c r="G123" i="1"/>
  <c r="G170" i="1"/>
  <c r="I176" i="1"/>
  <c r="I147" i="1"/>
  <c r="I178" i="1"/>
  <c r="I149" i="1"/>
  <c r="I48" i="1"/>
  <c r="C81" i="1"/>
  <c r="E123" i="1"/>
  <c r="G137" i="1"/>
  <c r="C169" i="1"/>
  <c r="C60" i="1"/>
  <c r="E164" i="1"/>
  <c r="E111" i="1"/>
  <c r="E68" i="1"/>
  <c r="C68" i="1"/>
  <c r="C53" i="1"/>
  <c r="C67" i="1"/>
  <c r="E135" i="1"/>
  <c r="I166" i="1"/>
  <c r="E113" i="1"/>
  <c r="I126" i="1"/>
  <c r="I171" i="1"/>
  <c r="E184" i="1"/>
  <c r="C171" i="1"/>
  <c r="C124" i="1"/>
  <c r="G153" i="1"/>
  <c r="C138" i="1"/>
  <c r="E54" i="1"/>
  <c r="I133" i="1"/>
  <c r="E66" i="1"/>
  <c r="I162" i="1"/>
  <c r="G48" i="1"/>
  <c r="G176" i="1"/>
  <c r="G62" i="1"/>
  <c r="I145" i="1"/>
  <c r="G76" i="1"/>
  <c r="I121" i="1"/>
  <c r="C152" i="1"/>
  <c r="E78" i="1"/>
  <c r="I167" i="1"/>
  <c r="I183" i="1"/>
  <c r="C111" i="1"/>
  <c r="G139" i="1"/>
  <c r="E97" i="1"/>
  <c r="E109" i="1"/>
  <c r="C133" i="1"/>
  <c r="C119" i="1"/>
  <c r="G125" i="1"/>
  <c r="I73" i="1"/>
  <c r="C180" i="1"/>
  <c r="I148" i="1"/>
  <c r="G94" i="1"/>
  <c r="C135" i="1"/>
  <c r="I53" i="1"/>
  <c r="G183" i="1"/>
  <c r="E47" i="1"/>
  <c r="G55" i="1"/>
  <c r="C149" i="1"/>
  <c r="E114" i="1"/>
  <c r="C147" i="1"/>
  <c r="E112" i="1"/>
  <c r="C54" i="1"/>
  <c r="G73" i="1"/>
  <c r="E145" i="1"/>
  <c r="C176" i="1"/>
  <c r="G150" i="1"/>
  <c r="C62" i="1"/>
  <c r="C80" i="1"/>
  <c r="I150" i="1"/>
  <c r="C52" i="1"/>
  <c r="I47" i="1"/>
  <c r="I136" i="1"/>
  <c r="C121" i="1"/>
  <c r="C48" i="1"/>
  <c r="C108" i="1"/>
  <c r="C76" i="1"/>
  <c r="E133" i="1"/>
  <c r="C73" i="1"/>
  <c r="I49" i="1"/>
  <c r="C166" i="1"/>
  <c r="I179" i="1"/>
  <c r="C182" i="1"/>
  <c r="C97" i="1"/>
  <c r="E124" i="1"/>
  <c r="C162" i="1"/>
  <c r="E121" i="1"/>
  <c r="E165" i="1"/>
  <c r="E177" i="1"/>
  <c r="I165" i="1"/>
  <c r="E136" i="1"/>
  <c r="I138" i="1"/>
  <c r="I124" i="1"/>
  <c r="G59" i="1"/>
  <c r="E59" i="1"/>
  <c r="I68" i="1"/>
  <c r="I65" i="1"/>
  <c r="G136" i="1"/>
  <c r="I61" i="1"/>
  <c r="G92" i="1"/>
  <c r="C101" i="1"/>
  <c r="E81" i="1"/>
  <c r="E100" i="1"/>
  <c r="G122" i="1"/>
  <c r="I96" i="1"/>
  <c r="I99" i="1"/>
  <c r="E148" i="1"/>
  <c r="G169" i="1"/>
  <c r="C94" i="1"/>
</calcChain>
</file>

<file path=xl/sharedStrings.xml><?xml version="1.0" encoding="utf-8"?>
<sst xmlns="http://schemas.openxmlformats.org/spreadsheetml/2006/main" count="806" uniqueCount="60">
  <si>
    <t>c.</t>
  </si>
  <si>
    <t>PAREJAS</t>
  </si>
  <si>
    <t>1 a 8</t>
  </si>
  <si>
    <t>9 a 16</t>
  </si>
  <si>
    <t>1 - 11</t>
  </si>
  <si>
    <t>2 - 12</t>
  </si>
  <si>
    <t>3 - 13</t>
  </si>
  <si>
    <t>4 - 14</t>
  </si>
  <si>
    <t>5 - 15</t>
  </si>
  <si>
    <t>6 - 16</t>
  </si>
  <si>
    <t>7 - 17</t>
  </si>
  <si>
    <t>8 - 18</t>
  </si>
  <si>
    <t>9 - 19</t>
  </si>
  <si>
    <t>10 - 20</t>
  </si>
  <si>
    <t>17 a 20</t>
  </si>
  <si>
    <t>EL PORVENIR</t>
  </si>
  <si>
    <t>EXCURSIONISTAS</t>
  </si>
  <si>
    <t>Nros. PAREJA</t>
  </si>
  <si>
    <t>Nro.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</si>
  <si>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</si>
  <si>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</si>
  <si>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</si>
  <si>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</si>
  <si>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</si>
  <si>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</si>
  <si>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</si>
  <si>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</si>
  <si>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>Fecha 9</t>
  </si>
  <si>
    <t>Fecha 10</t>
  </si>
  <si>
    <t>Fecha 11</t>
  </si>
  <si>
    <t>Fecha 12</t>
  </si>
  <si>
    <t>Fecha 13</t>
  </si>
  <si>
    <t>Fecha 14</t>
  </si>
  <si>
    <t>Fecha 15</t>
  </si>
  <si>
    <t>Fecha 16</t>
  </si>
  <si>
    <t>Fecha 17</t>
  </si>
  <si>
    <t>Fecha 18</t>
  </si>
  <si>
    <t>Fecha 19</t>
  </si>
  <si>
    <t>BOCA JRS.</t>
  </si>
  <si>
    <t>RIVER PLATE</t>
  </si>
  <si>
    <t>INDEPENDIENTE</t>
  </si>
  <si>
    <t>RACING CLUB</t>
  </si>
  <si>
    <t>HURACÁN</t>
  </si>
  <si>
    <t>S. LORENZO DE A.</t>
  </si>
  <si>
    <t>ESTUDIANTES DE L.P.</t>
  </si>
  <si>
    <t>G. Y ESGRIMA L.P.</t>
  </si>
  <si>
    <t>BANFIELD</t>
  </si>
  <si>
    <t>LANÚS</t>
  </si>
  <si>
    <t>DEF. DE BELGRANO</t>
  </si>
  <si>
    <t>BELGRANO (CBA.)</t>
  </si>
  <si>
    <t>ROSARIO CTRAL.</t>
  </si>
  <si>
    <t>ESTUDIANTES</t>
  </si>
  <si>
    <t>UAI - URQUIZA</t>
  </si>
  <si>
    <t>SAT</t>
  </si>
  <si>
    <t>FERRO CARRIL OESTE</t>
  </si>
  <si>
    <t>PLATENSE</t>
  </si>
  <si>
    <t>Fecha 20</t>
  </si>
  <si>
    <t>SAN LORENZO DE A.</t>
  </si>
  <si>
    <t>F.C. OESTE</t>
  </si>
  <si>
    <t>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</si>
</sst>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indexed="8"/>
      <name val="MS Sans Serif"/>
    </font>
    <font>
      <sz val="9.9499999999999993"/>
      <color indexed="8"/>
      <name val="Arial"/>
      <family val="2"/>
    </font>
    <font>
      <sz val="8.0500000000000007"/>
      <color indexed="8"/>
      <name val="Verdana"/>
      <family val="2"/>
    </font>
    <font>
      <sz val="8.0500000000000007"/>
      <color indexed="8"/>
      <name val="Verdana"/>
      <family val="2"/>
    </font>
    <font>
      <sz val="10"/>
      <color indexed="8"/>
      <name val="MS Sans Serif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u/>
      <sz val="10"/>
      <color theme="0"/>
      <name val="MS Sans Serif"/>
      <family val="2"/>
    </font>
    <font>
      <sz val="14"/>
      <color theme="0"/>
      <name val="Calibri"/>
      <family val="2"/>
      <scheme val="minor"/>
    </font>
    <font>
      <sz val="12"/>
      <color theme="0"/>
      <name val="MS Sans Serif"/>
    </font>
    <font>
      <sz val="10"/>
      <color theme="0"/>
      <name val="MS Sans Serif"/>
    </font>
    <font>
      <sz val="14"/>
      <color theme="0"/>
      <name val="Uni Neue Book"/>
      <family val="3"/>
    </font>
    <font>
      <b/>
      <sz val="18"/>
      <color theme="0"/>
      <name val="Uni Neue Bold"/>
      <family val="3"/>
    </font>
    <font>
      <b/>
      <sz val="14"/>
      <color theme="0"/>
      <name val="Uni Neue Book"/>
      <family val="3"/>
    </font>
    <font>
      <sz val="15"/>
      <color indexed="8"/>
      <name val="Uni Neue Bold"/>
      <family val="3"/>
    </font>
    <font>
      <sz val="15"/>
      <color theme="0"/>
      <name val="Uni Neue Bold"/>
      <family val="3"/>
    </font>
    <font>
      <b/>
      <sz val="15"/>
      <color theme="0"/>
      <name val="Uni Neue Bold"/>
      <family val="3"/>
    </font>
    <font>
      <b/>
      <sz val="14"/>
      <color theme="0"/>
      <name val="Verdana"/>
      <family val="2"/>
    </font>
    <font>
      <sz val="14"/>
      <color theme="1"/>
      <name val="Calibri"/>
      <family val="2"/>
      <scheme val="minor"/>
    </font>
    <font>
      <sz val="10"/>
      <color theme="1"/>
      <name val="MS Sans Serif"/>
    </font>
    <font>
      <sz val="8.0500000000000007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gradientFill>
        <stop position="0">
          <color theme="4" tint="0.59999389629810485"/>
        </stop>
        <stop position="1">
          <color theme="3" tint="-0.49803155613879818"/>
        </stop>
      </gradientFill>
    </fill>
    <fill>
      <gradientFill>
        <stop position="0">
          <color theme="3" tint="-0.49803155613879818"/>
        </stop>
        <stop position="1">
          <color theme="4" tint="0.59999389629810485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935567</xdr:colOff>
      <xdr:row>1</xdr:row>
      <xdr:rowOff>84666</xdr:rowOff>
    </xdr:from>
    <xdr:to>
      <xdr:col>8</xdr:col>
      <xdr:colOff>1132417</xdr:colOff>
      <xdr:row>6</xdr:row>
      <xdr:rowOff>5645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574F384-98BB-462D-AE0B-C599100691AD}"/>
            </a:ext>
          </a:extLst>
        </xdr:cNvPr>
        <xdr:cNvSpPr txBox="1">
          <a:spLocks noChangeArrowheads="1"/>
        </xdr:cNvSpPr>
      </xdr:nvSpPr>
      <xdr:spPr bwMode="auto">
        <a:xfrm>
          <a:off x="935567" y="328083"/>
          <a:ext cx="7361767" cy="1042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FIXTURE</a:t>
          </a:r>
          <a:r>
            <a:rPr lang="es-ES" sz="3500" b="1" i="1" baseline="0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 </a:t>
          </a: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CAMPEONATO DE FÚTBOL </a:t>
          </a:r>
        </a:p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FEMENINO </a:t>
          </a:r>
          <a:endParaRPr lang="es-AR" sz="11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1749769</xdr:colOff>
      <xdr:row>9</xdr:row>
      <xdr:rowOff>19050</xdr:rowOff>
    </xdr:from>
    <xdr:to>
      <xdr:col>6</xdr:col>
      <xdr:colOff>783168</xdr:colOff>
      <xdr:row>33</xdr:row>
      <xdr:rowOff>120650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32FB4D8-65F0-4CA5-B761-DFEF726C0708}"/>
            </a:ext>
          </a:extLst>
        </xdr:cNvPr>
        <xdr:cNvSpPr txBox="1">
          <a:spLocks noChangeArrowheads="1"/>
        </xdr:cNvSpPr>
      </xdr:nvSpPr>
      <xdr:spPr bwMode="auto">
        <a:xfrm>
          <a:off x="3813519" y="1860550"/>
          <a:ext cx="1626316" cy="5778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>
            <a:lnSpc>
              <a:spcPts val="2100"/>
            </a:lnSpc>
            <a:spcAft>
              <a:spcPts val="800"/>
            </a:spcAft>
          </a:pPr>
          <a:r>
            <a:rPr lang="es-ES" sz="36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ok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SUB 19 </a:t>
          </a:r>
          <a:endParaRPr lang="es-AR" sz="12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1132426</xdr:colOff>
      <xdr:row>38</xdr:row>
      <xdr:rowOff>194028</xdr:rowOff>
    </xdr:from>
    <xdr:to>
      <xdr:col>8</xdr:col>
      <xdr:colOff>1513417</xdr:colOff>
      <xdr:row>41</xdr:row>
      <xdr:rowOff>14196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4BB6E02-1950-453A-B279-9EDBC4252C63}"/>
            </a:ext>
          </a:extLst>
        </xdr:cNvPr>
        <xdr:cNvSpPr txBox="1">
          <a:spLocks noChangeArrowheads="1"/>
        </xdr:cNvSpPr>
      </xdr:nvSpPr>
      <xdr:spPr bwMode="auto">
        <a:xfrm>
          <a:off x="1132426" y="3305528"/>
          <a:ext cx="7545908" cy="38108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>
            <a:lnSpc>
              <a:spcPts val="2100"/>
            </a:lnSpc>
            <a:spcAft>
              <a:spcPts val="800"/>
            </a:spcAft>
          </a:pPr>
          <a:r>
            <a:rPr lang="es-AR" sz="25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ok" pitchFamily="50" charset="0"/>
              <a:ea typeface="Calibri" panose="020F0502020204030204" pitchFamily="34" charset="0"/>
              <a:cs typeface="Calibri Light" panose="020F0302020204030204" pitchFamily="34" charset="0"/>
            </a:rPr>
            <a:t> </a:t>
          </a:r>
          <a:r>
            <a:rPr lang="es-ES" sz="44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Calibri" panose="020F0502020204030204" pitchFamily="34" charset="0"/>
              <a:cs typeface="Calibri Light" panose="020F0302020204030204" pitchFamily="34" charset="0"/>
            </a:rPr>
            <a:t>PROGRAMA DE PARTIDOS</a:t>
          </a:r>
          <a:endParaRPr lang="es-AR" sz="4400" b="1">
            <a:solidFill>
              <a:schemeClr val="tx1"/>
            </a:solidFill>
            <a:effectLst/>
            <a:latin typeface="Uni Neue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285749</xdr:colOff>
      <xdr:row>3</xdr:row>
      <xdr:rowOff>70555</xdr:rowOff>
    </xdr:from>
    <xdr:to>
      <xdr:col>2</xdr:col>
      <xdr:colOff>1432054</xdr:colOff>
      <xdr:row>35</xdr:row>
      <xdr:rowOff>66780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938F2E-AB7F-B760-62FF-0C81243A5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59555"/>
          <a:ext cx="1146305" cy="1742475"/>
        </a:xfrm>
        <a:prstGeom prst="rect">
          <a:avLst/>
        </a:prstGeom>
      </xdr:spPr>
    </xdr:pic>
    <xdr:clientData/>
  </xdr:twoCellAnchor>
  <xdr:twoCellAnchor editAs="oneCell">
    <xdr:from>
      <xdr:col>8</xdr:col>
      <xdr:colOff>212428</xdr:colOff>
      <xdr:row>4</xdr:row>
      <xdr:rowOff>4223</xdr:rowOff>
    </xdr:from>
    <xdr:to>
      <xdr:col>8</xdr:col>
      <xdr:colOff>1415178</xdr:colOff>
      <xdr:row>36</xdr:row>
      <xdr:rowOff>448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35823F-3A79-444B-ACFA-B81C23966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345" y="1051973"/>
          <a:ext cx="1202750" cy="174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130516</xdr:colOff>
      <xdr:row>6</xdr:row>
      <xdr:rowOff>103718</xdr:rowOff>
    </xdr:from>
    <xdr:to>
      <xdr:col>8</xdr:col>
      <xdr:colOff>917209</xdr:colOff>
      <xdr:row>10</xdr:row>
      <xdr:rowOff>46568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84DF92B-AD90-471E-B8AA-7A111D54B1E2}"/>
            </a:ext>
          </a:extLst>
        </xdr:cNvPr>
        <xdr:cNvSpPr txBox="1">
          <a:spLocks noChangeArrowheads="1"/>
        </xdr:cNvSpPr>
      </xdr:nvSpPr>
      <xdr:spPr bwMode="auto">
        <a:xfrm>
          <a:off x="3220849" y="1468968"/>
          <a:ext cx="5115277" cy="5778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ok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SUB 16 </a:t>
          </a:r>
          <a:endParaRPr lang="es-AR" sz="11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1471092</xdr:colOff>
      <xdr:row>35</xdr:row>
      <xdr:rowOff>151694</xdr:rowOff>
    </xdr:from>
    <xdr:to>
      <xdr:col>9</xdr:col>
      <xdr:colOff>857258</xdr:colOff>
      <xdr:row>38</xdr:row>
      <xdr:rowOff>56529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6BBD4994-6841-4ADE-9268-D162B3032018}"/>
            </a:ext>
          </a:extLst>
        </xdr:cNvPr>
        <xdr:cNvSpPr txBox="1">
          <a:spLocks noChangeArrowheads="1"/>
        </xdr:cNvSpPr>
      </xdr:nvSpPr>
      <xdr:spPr bwMode="auto">
        <a:xfrm>
          <a:off x="1471092" y="2786944"/>
          <a:ext cx="7757583" cy="38108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>
            <a:lnSpc>
              <a:spcPts val="2100"/>
            </a:lnSpc>
            <a:spcAft>
              <a:spcPts val="800"/>
            </a:spcAft>
          </a:pPr>
          <a:r>
            <a:rPr lang="es-AR" sz="25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rgbClr val="FFFFFF"/>
              </a:solidFill>
              <a:effectLst/>
              <a:latin typeface="Uni Neue Book" pitchFamily="50" charset="0"/>
              <a:ea typeface="Calibri" panose="020F0502020204030204" pitchFamily="34" charset="0"/>
              <a:cs typeface="Calibri Light" panose="020F0302020204030204" pitchFamily="34" charset="0"/>
            </a:rPr>
            <a:t> </a:t>
          </a:r>
          <a:r>
            <a:rPr lang="es-ES" sz="44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Calibri" panose="020F0502020204030204" pitchFamily="34" charset="0"/>
              <a:cs typeface="Calibri Light" panose="020F0302020204030204" pitchFamily="34" charset="0"/>
            </a:rPr>
            <a:t>PROGRAMA DE PARTIDOS</a:t>
          </a:r>
          <a:endParaRPr lang="es-AR" sz="4400" b="1">
            <a:solidFill>
              <a:schemeClr val="tx1"/>
            </a:solidFill>
            <a:effectLst/>
            <a:latin typeface="Uni Neue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444500</xdr:colOff>
      <xdr:row>2</xdr:row>
      <xdr:rowOff>70556</xdr:rowOff>
    </xdr:from>
    <xdr:to>
      <xdr:col>2</xdr:col>
      <xdr:colOff>1590805</xdr:colOff>
      <xdr:row>12</xdr:row>
      <xdr:rowOff>3281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6690A1-451C-4E6F-AA2C-30726146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578556"/>
          <a:ext cx="1146305" cy="1742475"/>
        </a:xfrm>
        <a:prstGeom prst="rect">
          <a:avLst/>
        </a:prstGeom>
      </xdr:spPr>
    </xdr:pic>
    <xdr:clientData/>
  </xdr:twoCellAnchor>
  <xdr:twoCellAnchor editAs="oneCell">
    <xdr:from>
      <xdr:col>8</xdr:col>
      <xdr:colOff>1418927</xdr:colOff>
      <xdr:row>2</xdr:row>
      <xdr:rowOff>247640</xdr:rowOff>
    </xdr:from>
    <xdr:to>
      <xdr:col>9</xdr:col>
      <xdr:colOff>949510</xdr:colOff>
      <xdr:row>34</xdr:row>
      <xdr:rowOff>21615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37F858-ADE2-4E99-9FE2-49DF8267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177" y="755640"/>
          <a:ext cx="1202750" cy="1742475"/>
        </a:xfrm>
        <a:prstGeom prst="rect">
          <a:avLst/>
        </a:prstGeom>
      </xdr:spPr>
    </xdr:pic>
    <xdr:clientData/>
  </xdr:twoCellAnchor>
  <xdr:twoCellAnchor>
    <xdr:from>
      <xdr:col>2</xdr:col>
      <xdr:colOff>730250</xdr:colOff>
      <xdr:row>0</xdr:row>
      <xdr:rowOff>169333</xdr:rowOff>
    </xdr:from>
    <xdr:to>
      <xdr:col>9</xdr:col>
      <xdr:colOff>990601</xdr:colOff>
      <xdr:row>5</xdr:row>
      <xdr:rowOff>5645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194355AF-67A9-4FF6-B8E7-13411908F1D3}"/>
            </a:ext>
          </a:extLst>
        </xdr:cNvPr>
        <xdr:cNvSpPr txBox="1">
          <a:spLocks noChangeArrowheads="1"/>
        </xdr:cNvSpPr>
      </xdr:nvSpPr>
      <xdr:spPr bwMode="auto">
        <a:xfrm>
          <a:off x="2434167" y="169333"/>
          <a:ext cx="7361767" cy="1042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FIXTURE</a:t>
          </a:r>
          <a:r>
            <a:rPr lang="es-ES" sz="3500" b="1" i="1" baseline="0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 </a:t>
          </a: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CAMPEONATO DE FÚTBOL </a:t>
          </a:r>
        </a:p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FEMENINO </a:t>
          </a:r>
          <a:endParaRPr lang="es-AR" sz="11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1612183</xdr:colOff>
      <xdr:row>7</xdr:row>
      <xdr:rowOff>19051</xdr:rowOff>
    </xdr:from>
    <xdr:to>
      <xdr:col>8</xdr:col>
      <xdr:colOff>1012460</xdr:colOff>
      <xdr:row>10</xdr:row>
      <xdr:rowOff>120651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E73DC78-FD27-4329-9A3A-E22CFF19EA38}"/>
            </a:ext>
          </a:extLst>
        </xdr:cNvPr>
        <xdr:cNvSpPr txBox="1">
          <a:spLocks noChangeArrowheads="1"/>
        </xdr:cNvSpPr>
      </xdr:nvSpPr>
      <xdr:spPr bwMode="auto">
        <a:xfrm>
          <a:off x="1612183" y="1543051"/>
          <a:ext cx="6565194" cy="5778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ok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SUB 14</a:t>
          </a:r>
          <a:endParaRPr lang="es-AR" sz="11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666758</xdr:colOff>
      <xdr:row>34</xdr:row>
      <xdr:rowOff>35278</xdr:rowOff>
    </xdr:from>
    <xdr:to>
      <xdr:col>9</xdr:col>
      <xdr:colOff>52925</xdr:colOff>
      <xdr:row>36</xdr:row>
      <xdr:rowOff>98863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4E71413-AFD0-41CC-9723-B180E24D3F45}"/>
            </a:ext>
          </a:extLst>
        </xdr:cNvPr>
        <xdr:cNvSpPr txBox="1">
          <a:spLocks noChangeArrowheads="1"/>
        </xdr:cNvSpPr>
      </xdr:nvSpPr>
      <xdr:spPr bwMode="auto">
        <a:xfrm>
          <a:off x="666758" y="2511778"/>
          <a:ext cx="8223250" cy="38108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AR" sz="25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rgbClr val="FFFFFF"/>
              </a:solidFill>
              <a:effectLst/>
              <a:latin typeface="Uni Neue Book" pitchFamily="50" charset="0"/>
              <a:ea typeface="Calibri" panose="020F0502020204030204" pitchFamily="34" charset="0"/>
              <a:cs typeface="Calibri Light" panose="020F0302020204030204" pitchFamily="34" charset="0"/>
            </a:rPr>
            <a:t> </a:t>
          </a:r>
          <a:r>
            <a:rPr lang="es-ES" sz="4400" b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Calibri" panose="020F0502020204030204" pitchFamily="34" charset="0"/>
              <a:cs typeface="Calibri Light" panose="020F0302020204030204" pitchFamily="34" charset="0"/>
            </a:rPr>
            <a:t>PROGRAMA DE PARTIDOS</a:t>
          </a:r>
          <a:endParaRPr lang="es-AR" sz="4400" b="1">
            <a:solidFill>
              <a:schemeClr val="tx1"/>
            </a:solidFill>
            <a:effectLst/>
            <a:latin typeface="Uni Neue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328083</xdr:colOff>
      <xdr:row>1</xdr:row>
      <xdr:rowOff>91722</xdr:rowOff>
    </xdr:from>
    <xdr:to>
      <xdr:col>2</xdr:col>
      <xdr:colOff>1474388</xdr:colOff>
      <xdr:row>10</xdr:row>
      <xdr:rowOff>77364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7D17E5-B89C-46E7-8F44-CC8391113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3" y="335139"/>
          <a:ext cx="1146305" cy="1742475"/>
        </a:xfrm>
        <a:prstGeom prst="rect">
          <a:avLst/>
        </a:prstGeom>
      </xdr:spPr>
    </xdr:pic>
    <xdr:clientData/>
  </xdr:twoCellAnchor>
  <xdr:twoCellAnchor editAs="oneCell">
    <xdr:from>
      <xdr:col>8</xdr:col>
      <xdr:colOff>1217844</xdr:colOff>
      <xdr:row>1</xdr:row>
      <xdr:rowOff>78306</xdr:rowOff>
    </xdr:from>
    <xdr:to>
      <xdr:col>9</xdr:col>
      <xdr:colOff>748428</xdr:colOff>
      <xdr:row>10</xdr:row>
      <xdr:rowOff>63948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16A81F5-6C04-4044-8C79-EDB1C599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761" y="321723"/>
          <a:ext cx="1202750" cy="1742475"/>
        </a:xfrm>
        <a:prstGeom prst="rect">
          <a:avLst/>
        </a:prstGeom>
      </xdr:spPr>
    </xdr:pic>
    <xdr:clientData/>
  </xdr:twoCellAnchor>
  <xdr:twoCellAnchor>
    <xdr:from>
      <xdr:col>2</xdr:col>
      <xdr:colOff>994834</xdr:colOff>
      <xdr:row>1</xdr:row>
      <xdr:rowOff>52916</xdr:rowOff>
    </xdr:from>
    <xdr:to>
      <xdr:col>9</xdr:col>
      <xdr:colOff>412751</xdr:colOff>
      <xdr:row>5</xdr:row>
      <xdr:rowOff>132645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A763DBCD-9372-46E4-8447-A3B37B2F7A0F}"/>
            </a:ext>
          </a:extLst>
        </xdr:cNvPr>
        <xdr:cNvSpPr txBox="1">
          <a:spLocks noChangeArrowheads="1"/>
        </xdr:cNvSpPr>
      </xdr:nvSpPr>
      <xdr:spPr bwMode="auto">
        <a:xfrm>
          <a:off x="994834" y="296333"/>
          <a:ext cx="8255000" cy="1042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0"/>
        </a:effectLst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FIXTURE</a:t>
          </a:r>
          <a:r>
            <a:rPr lang="es-ES" sz="3500" b="1" i="1" baseline="0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 </a:t>
          </a: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CAMPEONATO DE FÚTBOL </a:t>
          </a:r>
        </a:p>
        <a:p>
          <a:pPr algn="ctr">
            <a:lnSpc>
              <a:spcPts val="2100"/>
            </a:lnSpc>
            <a:spcAft>
              <a:spcPts val="800"/>
            </a:spcAft>
          </a:pPr>
          <a:r>
            <a:rPr lang="es-ES" sz="3500" b="1" i="1">
              <a:ln w="3175" cap="rnd" cmpd="sng" algn="ctr">
                <a:solidFill>
                  <a:srgbClr val="DAE3F3"/>
                </a:solidFill>
                <a:prstDash val="solid"/>
                <a:bevel/>
              </a:ln>
              <a:solidFill>
                <a:schemeClr val="tx1"/>
              </a:solidFill>
              <a:effectLst/>
              <a:latin typeface="Uni Neue Bold" pitchFamily="50" charset="0"/>
              <a:ea typeface="Malgun Gothic" panose="020B0503020000020004" pitchFamily="34" charset="-127"/>
              <a:cs typeface="Nirmala UI" panose="020B0502040204020203" pitchFamily="34" charset="0"/>
            </a:rPr>
            <a:t>FEMENINO </a:t>
          </a:r>
          <a:endParaRPr lang="es-AR" sz="1100">
            <a:solidFill>
              <a:schemeClr val="tx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0"/>
  <sheetViews>
    <sheetView showGridLines="0" tabSelected="1" topLeftCell="C1" zoomScale="90" zoomScaleNormal="90" workbookViewId="0">
      <selection activeCell="J34" sqref="J34"/>
    </sheetView>
  </sheetViews>
  <sheetFormatPr baseColWidth="10" defaultRowHeight="12.75"/>
  <cols>
    <col min="1" max="1" width="9" hidden="1" customWidth="1"/>
    <col min="2" max="2" width="16.5703125" hidden="1" customWidth="1"/>
    <col min="3" max="3" width="25" bestFit="1" customWidth="1"/>
    <col min="4" max="4" width="5.85546875" customWidth="1"/>
    <col min="5" max="5" width="35.28515625" bestFit="1" customWidth="1"/>
    <col min="6" max="6" width="3.5703125" customWidth="1"/>
    <col min="7" max="7" width="31.7109375" bestFit="1" customWidth="1"/>
    <col min="8" max="8" width="5.85546875" customWidth="1"/>
    <col min="9" max="9" width="25" bestFit="1" customWidth="1"/>
    <col min="10" max="10" width="22.7109375" customWidth="1"/>
    <col min="11" max="11" width="4.5703125" customWidth="1"/>
    <col min="12" max="14" width="21.7109375" customWidth="1"/>
    <col min="16" max="16" width="20.5703125" bestFit="1" customWidth="1"/>
    <col min="17" max="17" width="19.7109375" bestFit="1" customWidth="1"/>
    <col min="18" max="18" width="18.7109375" bestFit="1" customWidth="1"/>
  </cols>
  <sheetData>
    <row r="1" spans="2:20" ht="18.95" customHeight="1"/>
    <row r="2" spans="2:20" ht="21" customHeight="1"/>
    <row r="3" spans="2:20" ht="30" customHeight="1"/>
    <row r="4" spans="2:20" ht="12.75" customHeight="1"/>
    <row r="5" spans="2:20" ht="12.75" customHeight="1">
      <c r="O5" s="19"/>
      <c r="P5" s="20" t="s">
        <v>2</v>
      </c>
      <c r="Q5" s="20" t="s">
        <v>3</v>
      </c>
      <c r="R5" s="20" t="s">
        <v>14</v>
      </c>
    </row>
    <row r="6" spans="2:20" ht="12.75" customHeight="1">
      <c r="O6" s="21" t="s">
        <v>4</v>
      </c>
      <c r="P6" s="20">
        <f t="shared" ref="P6:P15" si="0">+IF(D15=1,11,IF(D15=2,12,IF(D15=3,13,IF(D15=4,14,IF(D15=5,15,IF(D15=6,16,IF(D15=7,17,IF(D15=8,18," "))))))))</f>
        <v>17</v>
      </c>
      <c r="Q6" s="22" t="str">
        <f t="shared" ref="Q6:Q15" si="1">+IF(D15=9,19,IF(D15=10,20,IF(D15=11,1,IF(D15=12,2,IF(D15=13,3,IF(D15=14,4,IF(D15=15,5,IF(D15=16,6," "))))))))</f>
        <v xml:space="preserve"> </v>
      </c>
      <c r="R6" s="22" t="str">
        <f t="shared" ref="R6:R15" si="2">+IF(D15=17,7,IF(D15=18,8,IF(D15=19,9,IF(D15=20,10," "))))</f>
        <v xml:space="preserve"> </v>
      </c>
    </row>
    <row r="7" spans="2:20" ht="12.75" customHeight="1">
      <c r="O7" s="21" t="s">
        <v>5</v>
      </c>
      <c r="P7" s="20">
        <f t="shared" si="0"/>
        <v>13</v>
      </c>
      <c r="Q7" s="22" t="str">
        <f t="shared" si="1"/>
        <v xml:space="preserve"> </v>
      </c>
      <c r="R7" s="22" t="str">
        <f t="shared" si="2"/>
        <v xml:space="preserve"> </v>
      </c>
    </row>
    <row r="8" spans="2:20" ht="12.75" customHeight="1">
      <c r="O8" s="21" t="s">
        <v>6</v>
      </c>
      <c r="P8" s="20">
        <f t="shared" si="0"/>
        <v>18</v>
      </c>
      <c r="Q8" s="22" t="str">
        <f t="shared" si="1"/>
        <v xml:space="preserve"> </v>
      </c>
      <c r="R8" s="22" t="str">
        <f t="shared" si="2"/>
        <v xml:space="preserve"> </v>
      </c>
    </row>
    <row r="9" spans="2:20" ht="12.75" customHeight="1">
      <c r="O9" s="21" t="s">
        <v>7</v>
      </c>
      <c r="P9" s="20" t="str">
        <f t="shared" si="0"/>
        <v xml:space="preserve"> </v>
      </c>
      <c r="Q9" s="22">
        <f t="shared" si="1"/>
        <v>4</v>
      </c>
      <c r="R9" s="22" t="str">
        <f t="shared" si="2"/>
        <v xml:space="preserve"> </v>
      </c>
    </row>
    <row r="10" spans="2:20" ht="12.75" customHeight="1">
      <c r="O10" s="21" t="s">
        <v>8</v>
      </c>
      <c r="P10" s="20" t="str">
        <f t="shared" si="0"/>
        <v xml:space="preserve"> </v>
      </c>
      <c r="Q10" s="22">
        <f t="shared" si="1"/>
        <v>2</v>
      </c>
      <c r="R10" s="22" t="str">
        <f t="shared" si="2"/>
        <v xml:space="preserve"> </v>
      </c>
    </row>
    <row r="11" spans="2:20" ht="12.75" customHeight="1">
      <c r="O11" s="21" t="s">
        <v>9</v>
      </c>
      <c r="P11" s="20">
        <f t="shared" si="0"/>
        <v>16</v>
      </c>
      <c r="Q11" s="22" t="str">
        <f t="shared" si="1"/>
        <v xml:space="preserve"> </v>
      </c>
      <c r="R11" s="22" t="str">
        <f t="shared" si="2"/>
        <v xml:space="preserve"> </v>
      </c>
      <c r="S11" s="2"/>
      <c r="T11" s="2"/>
    </row>
    <row r="12" spans="2:20" ht="12.75" customHeight="1">
      <c r="O12" s="21" t="s">
        <v>10</v>
      </c>
      <c r="P12" s="20" t="str">
        <f t="shared" si="0"/>
        <v xml:space="preserve"> </v>
      </c>
      <c r="Q12" s="22" t="str">
        <f t="shared" si="1"/>
        <v xml:space="preserve"> </v>
      </c>
      <c r="R12" s="22">
        <f t="shared" si="2"/>
        <v>10</v>
      </c>
      <c r="S12" s="2"/>
      <c r="T12" s="2"/>
    </row>
    <row r="13" spans="2:20" ht="24" hidden="1">
      <c r="B13" s="24" t="s">
        <v>17</v>
      </c>
      <c r="D13" s="25" t="s">
        <v>18</v>
      </c>
      <c r="E13" s="31" t="s">
        <v>1</v>
      </c>
      <c r="F13" s="31"/>
      <c r="G13" s="31"/>
      <c r="H13" s="26" t="s">
        <v>18</v>
      </c>
      <c r="J13" s="32" t="s">
        <v>19</v>
      </c>
      <c r="K13" s="32"/>
      <c r="L13" s="32"/>
      <c r="O13" s="21" t="s">
        <v>11</v>
      </c>
      <c r="P13" s="20" t="str">
        <f t="shared" si="0"/>
        <v xml:space="preserve"> </v>
      </c>
      <c r="Q13" s="22" t="str">
        <f t="shared" si="1"/>
        <v xml:space="preserve"> </v>
      </c>
      <c r="R13" s="22">
        <f t="shared" si="2"/>
        <v>9</v>
      </c>
      <c r="S13" s="2"/>
      <c r="T13" s="2"/>
    </row>
    <row r="14" spans="2:20" ht="18.600000000000001" hidden="1" customHeight="1">
      <c r="I14" s="2"/>
      <c r="J14" s="2"/>
      <c r="K14" s="2"/>
      <c r="L14" s="2"/>
      <c r="O14" s="21" t="s">
        <v>12</v>
      </c>
      <c r="P14" s="20">
        <f t="shared" si="0"/>
        <v>15</v>
      </c>
      <c r="Q14" s="22" t="str">
        <f t="shared" si="1"/>
        <v xml:space="preserve"> </v>
      </c>
      <c r="R14" s="22" t="str">
        <f t="shared" si="2"/>
        <v xml:space="preserve"> </v>
      </c>
      <c r="S14" s="2"/>
      <c r="T14" s="2"/>
    </row>
    <row r="15" spans="2:20" ht="20.25" hidden="1">
      <c r="B15" s="27" t="s">
        <v>4</v>
      </c>
      <c r="D15" s="28">
        <v>7</v>
      </c>
      <c r="E15" s="29" t="s">
        <v>38</v>
      </c>
      <c r="F15" s="30"/>
      <c r="G15" s="29" t="s">
        <v>39</v>
      </c>
      <c r="H15" s="28">
        <f t="shared" ref="H15:H24" si="3">+IF(D15&lt;9,P6,IF(D15&lt;17,Q6,IF(D15&lt;21,R6," ")))</f>
        <v>17</v>
      </c>
      <c r="J15" s="15" t="str">
        <f>P62</f>
        <v>BELGRANO (CBA.)</v>
      </c>
      <c r="K15" s="15" t="s">
        <v>0</v>
      </c>
      <c r="L15" s="15" t="str">
        <f>P61</f>
        <v>ESTUDIANTES</v>
      </c>
      <c r="O15" s="21" t="s">
        <v>13</v>
      </c>
      <c r="P15" s="20" t="str">
        <f t="shared" si="0"/>
        <v xml:space="preserve"> </v>
      </c>
      <c r="Q15" s="22">
        <f t="shared" si="1"/>
        <v>1</v>
      </c>
      <c r="R15" s="22" t="str">
        <f t="shared" si="2"/>
        <v xml:space="preserve"> </v>
      </c>
      <c r="S15" s="2"/>
      <c r="T15" s="2"/>
    </row>
    <row r="16" spans="2:20" ht="18.600000000000001" hidden="1" customHeight="1">
      <c r="B16" s="27" t="s">
        <v>5</v>
      </c>
      <c r="D16" s="28">
        <v>3</v>
      </c>
      <c r="E16" s="29" t="s">
        <v>40</v>
      </c>
      <c r="F16" s="30"/>
      <c r="G16" s="29" t="s">
        <v>41</v>
      </c>
      <c r="H16" s="28">
        <f t="shared" si="3"/>
        <v>13</v>
      </c>
      <c r="J16" s="15" t="str">
        <f t="shared" ref="J16:J24" si="4">P43</f>
        <v>PLATENSE</v>
      </c>
      <c r="K16" s="15" t="s">
        <v>0</v>
      </c>
      <c r="L16" s="15" t="str">
        <f>P60</f>
        <v>S. LORENZO DE A.</v>
      </c>
      <c r="M16" s="2"/>
      <c r="N16" s="2"/>
      <c r="O16" s="21"/>
      <c r="P16" s="23"/>
      <c r="Q16" s="19"/>
      <c r="R16" s="19"/>
      <c r="S16" s="2"/>
      <c r="T16" s="2"/>
    </row>
    <row r="17" spans="2:20" ht="20.25" hidden="1">
      <c r="B17" s="27" t="s">
        <v>6</v>
      </c>
      <c r="D17" s="28">
        <v>8</v>
      </c>
      <c r="E17" s="29" t="s">
        <v>42</v>
      </c>
      <c r="F17" s="30"/>
      <c r="G17" s="29" t="s">
        <v>43</v>
      </c>
      <c r="H17" s="28">
        <f t="shared" si="3"/>
        <v>18</v>
      </c>
      <c r="J17" s="15" t="str">
        <f t="shared" si="4"/>
        <v>LANÚS</v>
      </c>
      <c r="K17" s="15" t="s">
        <v>0</v>
      </c>
      <c r="L17" s="15" t="str">
        <f>P59</f>
        <v>RIVER PLATE</v>
      </c>
      <c r="M17" s="2"/>
      <c r="N17" s="2"/>
      <c r="O17" s="19"/>
      <c r="P17" s="19"/>
      <c r="Q17" s="19"/>
      <c r="R17" s="19"/>
      <c r="S17" s="2"/>
      <c r="T17" s="2"/>
    </row>
    <row r="18" spans="2:20" ht="20.25" hidden="1">
      <c r="B18" s="27" t="s">
        <v>7</v>
      </c>
      <c r="D18" s="28">
        <v>14</v>
      </c>
      <c r="E18" s="29" t="s">
        <v>44</v>
      </c>
      <c r="F18" s="30"/>
      <c r="G18" s="29" t="s">
        <v>45</v>
      </c>
      <c r="H18" s="28">
        <f t="shared" si="3"/>
        <v>4</v>
      </c>
      <c r="J18" s="15" t="str">
        <f t="shared" si="4"/>
        <v>INDEPENDIENTE</v>
      </c>
      <c r="K18" s="15" t="s">
        <v>0</v>
      </c>
      <c r="L18" s="15" t="str">
        <f>P58</f>
        <v>EXCURSIONISTAS</v>
      </c>
      <c r="M18" s="2"/>
      <c r="N18" s="2"/>
      <c r="O18" s="19"/>
      <c r="P18" s="19"/>
      <c r="Q18" s="19"/>
      <c r="R18" s="19"/>
      <c r="S18" s="2"/>
      <c r="T18" s="2"/>
    </row>
    <row r="19" spans="2:20" ht="20.25" hidden="1">
      <c r="B19" s="27" t="s">
        <v>8</v>
      </c>
      <c r="D19" s="28">
        <v>12</v>
      </c>
      <c r="E19" s="29" t="s">
        <v>46</v>
      </c>
      <c r="F19" s="30"/>
      <c r="G19" s="29" t="s">
        <v>47</v>
      </c>
      <c r="H19" s="28">
        <f t="shared" si="3"/>
        <v>2</v>
      </c>
      <c r="J19" s="15" t="str">
        <f t="shared" si="4"/>
        <v>G. Y ESGRIMA L.P.</v>
      </c>
      <c r="K19" s="15" t="s">
        <v>0</v>
      </c>
      <c r="L19" s="15" t="str">
        <f>P57</f>
        <v>SAT</v>
      </c>
      <c r="M19" s="2"/>
      <c r="N19" s="2"/>
      <c r="O19" s="19"/>
      <c r="P19" s="19"/>
      <c r="Q19" s="19"/>
      <c r="R19" s="19"/>
      <c r="S19" s="2"/>
      <c r="T19" s="2"/>
    </row>
    <row r="20" spans="2:20" ht="20.25" hidden="1">
      <c r="B20" s="27" t="s">
        <v>9</v>
      </c>
      <c r="D20" s="28">
        <v>6</v>
      </c>
      <c r="E20" s="29" t="s">
        <v>48</v>
      </c>
      <c r="F20" s="30"/>
      <c r="G20" s="29" t="s">
        <v>16</v>
      </c>
      <c r="H20" s="28">
        <f t="shared" si="3"/>
        <v>16</v>
      </c>
      <c r="J20" s="15" t="str">
        <f t="shared" si="4"/>
        <v>EL PORVENIR</v>
      </c>
      <c r="K20" s="15" t="s">
        <v>0</v>
      </c>
      <c r="L20" s="15" t="str">
        <f>P56</f>
        <v>ESTUDIANTES DE L.P.</v>
      </c>
      <c r="M20" s="2"/>
      <c r="N20" s="2"/>
      <c r="O20" s="19"/>
      <c r="P20" s="19"/>
      <c r="Q20" s="19"/>
      <c r="R20" s="19"/>
      <c r="S20" s="2"/>
      <c r="T20" s="2"/>
    </row>
    <row r="21" spans="2:20" ht="20.25" hidden="1">
      <c r="B21" s="27" t="s">
        <v>10</v>
      </c>
      <c r="D21" s="28">
        <v>20</v>
      </c>
      <c r="E21" s="29" t="s">
        <v>49</v>
      </c>
      <c r="F21" s="30"/>
      <c r="G21" s="29" t="s">
        <v>50</v>
      </c>
      <c r="H21" s="28">
        <f t="shared" si="3"/>
        <v>10</v>
      </c>
      <c r="J21" s="15" t="str">
        <f t="shared" si="4"/>
        <v>DEF. DE BELGRANO</v>
      </c>
      <c r="K21" s="15" t="s">
        <v>0</v>
      </c>
      <c r="L21" s="15" t="str">
        <f>P55</f>
        <v>RACING CLUB</v>
      </c>
      <c r="M21" s="2"/>
      <c r="N21" s="2"/>
      <c r="O21" s="19">
        <v>1</v>
      </c>
      <c r="P21" s="22" t="str">
        <f>+IF(D$15=1,E$15,IF(D$16=1,E$16,IF(D$17=1,E$17,IF(D$18=1,E$18,IF(D$19=1,E$19,IF(D$20=1,E$20,IF(D$21=1,E$21,IF(D$22=1,E$22," "))))))))</f>
        <v xml:space="preserve"> </v>
      </c>
      <c r="Q21" s="22" t="str">
        <f>+IF(D$23=1,E$23,IF(D$24=1,E$24,IF(H$15=1,G$15,IF(H$16=1,G$16,IF(H$17=1,G$17,IF(H$18=1,G$18,IF(H$19=1,G$19,IF(H$20=1,G$20," "))))))))</f>
        <v xml:space="preserve"> </v>
      </c>
      <c r="R21" s="22" t="str">
        <f>+IF(H$21=1,G$21,IF(H$22=1,G$22,IF(H$23=1,G$23,IF(H$24=1,G$24," "))))</f>
        <v>PLATENSE</v>
      </c>
      <c r="S21" s="2"/>
      <c r="T21" s="2"/>
    </row>
    <row r="22" spans="2:20" ht="20.25" hidden="1">
      <c r="B22" s="27" t="s">
        <v>11</v>
      </c>
      <c r="D22" s="28">
        <v>19</v>
      </c>
      <c r="E22" s="29" t="s">
        <v>51</v>
      </c>
      <c r="F22" s="30"/>
      <c r="G22" s="29" t="s">
        <v>52</v>
      </c>
      <c r="H22" s="28">
        <f t="shared" si="3"/>
        <v>9</v>
      </c>
      <c r="J22" s="15" t="str">
        <f t="shared" si="4"/>
        <v>BOCA JRS.</v>
      </c>
      <c r="K22" s="15" t="s">
        <v>0</v>
      </c>
      <c r="L22" s="15" t="str">
        <f>P54</f>
        <v>BANFIELD</v>
      </c>
      <c r="M22" s="2"/>
      <c r="N22" s="2"/>
      <c r="O22" s="19">
        <f>1+O21</f>
        <v>2</v>
      </c>
      <c r="P22" s="22" t="str">
        <f>+IF(D$15=2,E$15,IF(D$16=2,E$16,IF(D$17=2,E$17,IF(D$18=2,E$18,IF(D$19=2,E$19,IF(D$20=2,E$20,IF(D$21=2,E$21,IF(D$22=2,E$22," "))))))))</f>
        <v xml:space="preserve"> </v>
      </c>
      <c r="Q22" s="22" t="str">
        <f>+IF(D$23=2,E$23,IF(D$24=2,E$24,IF(H$15=2,G$15,IF(H$16=2,G$16,IF(H$17=2,G$17,IF(H$18=2,G$18,IF(H$19=2,G$19,IF(H$20=2,G$20," "))))))))</f>
        <v>LANÚS</v>
      </c>
      <c r="R22" s="22" t="str">
        <f>+IF(H$21=2,G$21,IF(H$22=2,G$22,IF(H$23=2,G$23,IF(H$24=2,G$24," "))))</f>
        <v xml:space="preserve"> </v>
      </c>
      <c r="S22" s="2"/>
      <c r="T22" s="2"/>
    </row>
    <row r="23" spans="2:20" ht="20.25" hidden="1">
      <c r="B23" s="27" t="s">
        <v>12</v>
      </c>
      <c r="D23" s="28">
        <v>5</v>
      </c>
      <c r="E23" s="29" t="s">
        <v>15</v>
      </c>
      <c r="F23" s="30"/>
      <c r="G23" s="29" t="s">
        <v>53</v>
      </c>
      <c r="H23" s="28">
        <f t="shared" si="3"/>
        <v>15</v>
      </c>
      <c r="J23" s="15" t="str">
        <f t="shared" si="4"/>
        <v>HURACÁN</v>
      </c>
      <c r="K23" s="15" t="s">
        <v>0</v>
      </c>
      <c r="L23" s="15" t="str">
        <f>P53</f>
        <v>FERRO CARRIL OESTE</v>
      </c>
      <c r="M23" s="2"/>
      <c r="N23" s="2"/>
      <c r="O23" s="19">
        <f t="shared" ref="O23:O40" si="5">1+O22</f>
        <v>3</v>
      </c>
      <c r="P23" s="22" t="str">
        <f>+IF(D$15=3,E$15,IF(D$16=3,E$16,IF(D$17=3,E$17,IF(D$18=3,E$18,IF(D$19=3,E$19,IF(D$20=3,E$20,IF(D$21=3,E$21,IF(D$22=3,E$22," "))))))))</f>
        <v>INDEPENDIENTE</v>
      </c>
      <c r="Q23" s="22" t="str">
        <f>+IF(D$23=3,E$23,IF(D$24=3,E$24,IF(H$15=3,G$15,IF(H$16=3,G$16,IF(H$17=3,G$17,IF(H$18=3,G$18,IF(H$19=3,G$19,IF(H$20=3,G$20," "))))))))</f>
        <v xml:space="preserve"> </v>
      </c>
      <c r="R23" s="22" t="str">
        <f>+IF(H$21=3,G$21,IF(H$22=3,G$22,IF(H$23=3,G$23,IF(H$24=3,G$24," "))))</f>
        <v xml:space="preserve"> </v>
      </c>
      <c r="S23" s="2"/>
      <c r="T23" s="2"/>
    </row>
    <row r="24" spans="2:20" ht="20.25" hidden="1">
      <c r="B24" s="27" t="s">
        <v>13</v>
      </c>
      <c r="C24" s="18"/>
      <c r="D24" s="28">
        <v>11</v>
      </c>
      <c r="E24" s="29" t="s">
        <v>54</v>
      </c>
      <c r="F24" s="30"/>
      <c r="G24" s="29" t="s">
        <v>55</v>
      </c>
      <c r="H24" s="28">
        <f t="shared" si="3"/>
        <v>1</v>
      </c>
      <c r="J24" s="15" t="str">
        <f t="shared" si="4"/>
        <v>UAI - URQUIZA</v>
      </c>
      <c r="K24" s="15" t="s">
        <v>0</v>
      </c>
      <c r="L24" s="15" t="str">
        <f>P52</f>
        <v>ROSARIO CTRAL.</v>
      </c>
      <c r="M24" s="2"/>
      <c r="N24" s="2"/>
      <c r="O24" s="19">
        <f t="shared" si="5"/>
        <v>4</v>
      </c>
      <c r="P24" s="22" t="str">
        <f>+IF(D$15=4,E$15,IF(D$16=4,E$16,IF(D$17=4,E$17,IF(D$18=4,E$18,IF(D$19=4,E$19,IF(D$20=4,E$20,IF(D$21=4,E$21,IF(D$22=4,E$22," "))))))))</f>
        <v xml:space="preserve"> </v>
      </c>
      <c r="Q24" s="22" t="str">
        <f>+IF(D$23=4,E$23,IF(D$24=4,E$24,IF(H$15=4,G$15,IF(H$16=4,G$16,IF(H$17=4,G$17,IF(H$18=4,G$18,IF(H$19=4,G$19,IF(H$20=4,G$20," "))))))))</f>
        <v>G. Y ESGRIMA L.P.</v>
      </c>
      <c r="R24" s="22" t="str">
        <f>+IF(H$21=4,G$21,IF(H$22=4,G$22,IF(H$23=4,G$23,IF(H$24=4,G$24," "))))</f>
        <v xml:space="preserve"> </v>
      </c>
      <c r="S24" s="2"/>
      <c r="T24" s="2"/>
    </row>
    <row r="25" spans="2:20" hidden="1">
      <c r="M25" s="2"/>
      <c r="N25" s="2"/>
      <c r="O25" s="19">
        <f t="shared" si="5"/>
        <v>5</v>
      </c>
      <c r="P25" s="22" t="str">
        <f>+IF(D$15=5,E$15,IF(D$16=5,E$16,IF(D$17=5,E$17,IF(D$18=5,E$18,IF(D$19=5,E$19,IF(D$20=5,E$20,IF(D$21=5,E$21,IF(D$22=5,E$22," "))))))))</f>
        <v xml:space="preserve"> </v>
      </c>
      <c r="Q25" s="22" t="str">
        <f>+IF(D$23=5,E$23,IF(D$24=5,E$24,IF(H$15=5,G$15,IF(H$16=5,G$16,IF(H$17=5,G$17,IF(H$18=5,G$18,IF(H$19=5,G$19,IF(H$20=5,G$20," "))))))))</f>
        <v>EL PORVENIR</v>
      </c>
      <c r="R25" s="22" t="str">
        <f>+IF(H$21=5,G$21,IF(H$22=5,G$22,IF(H$23=5,G$23,IF(H$24=5,G$24," "))))</f>
        <v xml:space="preserve"> </v>
      </c>
      <c r="S25" s="2"/>
      <c r="T25" s="2"/>
    </row>
    <row r="26" spans="2:20" hidden="1">
      <c r="O26" s="19">
        <f t="shared" si="5"/>
        <v>6</v>
      </c>
      <c r="P26" s="22" t="str">
        <f>+IF(D$15=6,E$15,IF(D$16=6,E$16,IF(D$17=6,E$17,IF(D$18=6,E$18,IF(D$19=6,E$19,IF(D$20=6,E$20,IF(D$21=6,E$21,IF(D$22=6,E$22," "))))))))</f>
        <v>DEF. DE BELGRANO</v>
      </c>
      <c r="Q26" s="22" t="str">
        <f>+IF(D$23=6,E$23,IF(D$24=6,E$24,IF(H$15=6,G$15,IF(H$16=6,G$16,IF(H$17=6,G$17,IF(H$18=6,G$18,IF(H$19=6,G$19,IF(H$20=6,G$20," "))))))))</f>
        <v xml:space="preserve"> </v>
      </c>
      <c r="R26" s="22" t="str">
        <f>+IF(H$21=6,G$21,IF(H$22=6,G$22,IF(H$23=6,G$23,IF(H$24=6,G$24," "))))</f>
        <v xml:space="preserve"> </v>
      </c>
    </row>
    <row r="27" spans="2:20" ht="15.75" hidden="1">
      <c r="B27" s="18"/>
      <c r="C27" s="18"/>
      <c r="D27" s="18"/>
      <c r="E27" s="18"/>
      <c r="F27" s="18"/>
      <c r="G27" s="18"/>
      <c r="H27" s="18"/>
      <c r="O27" s="19">
        <f t="shared" si="5"/>
        <v>7</v>
      </c>
      <c r="P27" s="22" t="str">
        <f>+IF(D$15=7,E$15,IF(D$16=7,E$16,IF(D$17=7,E$17,IF(D$18=7,E$18,IF(D$19=7,E$19,IF(D$20=7,E$20,IF(D$21=7,E$21,IF(D$22=7,E$22," "))))))))</f>
        <v>BOCA JRS.</v>
      </c>
      <c r="Q27" s="22" t="str">
        <f>+IF(D$23=7,E$23,IF(D$24=7,E$24,IF(H$15=7,G$15,IF(H$16=7,G$16,IF(H$17=7,G$17,IF(H$18=7,G$18,IF(H$19=7,G$19,IF(H$20=7,G$20," "))))))))</f>
        <v xml:space="preserve"> </v>
      </c>
      <c r="R27" s="22" t="str">
        <f>+IF(H$21=7,G$21,IF(H$22=7,G$22,IF(H$23=7,G$23,IF(H$24=7,G$24," "))))</f>
        <v xml:space="preserve"> </v>
      </c>
    </row>
    <row r="28" spans="2:20" hidden="1">
      <c r="O28" s="19">
        <f t="shared" si="5"/>
        <v>8</v>
      </c>
      <c r="P28" s="22" t="str">
        <f>+IF(D$15=8,E$15,IF(D$16=8,E$16,IF(D$17=8,E$17,IF(D$18=8,E$18,IF(D$19=8,E$19,IF(D$20=8,E$20,IF(D$21=8,E$21,IF(D$22=8,E$22," "))))))))</f>
        <v>HURACÁN</v>
      </c>
      <c r="Q28" s="22" t="str">
        <f>+IF(D$23=8,E$23,IF(D$24=8,E$24,IF(H$15=8,G$15,IF(H$16=8,G$16,IF(H$17=8,G$17,IF(H$18=8,G$18,IF(H$19=8,G$19,IF(H$20=8,G$20," "))))))))</f>
        <v xml:space="preserve"> </v>
      </c>
      <c r="R28" s="22" t="str">
        <f>+IF(H$21=8,G$21,IF(H$22=8,G$22,IF(H$23=8,G$23,IF(H$24=8,G$24," "))))</f>
        <v xml:space="preserve"> </v>
      </c>
    </row>
    <row r="29" spans="2:20" hidden="1">
      <c r="C29" s="35"/>
      <c r="D29" s="35"/>
      <c r="E29" s="35"/>
      <c r="F29" s="35"/>
      <c r="O29" s="19">
        <f t="shared" si="5"/>
        <v>9</v>
      </c>
      <c r="P29" s="22" t="str">
        <f>+IF(D$15=9,E$15,IF(D$16=9,E$16,IF(D$17=9,E$17,IF(D$18=9,E$18,IF(D$19=9,E$19,IF(D$20=9,E$20,IF(D$21=9,E$21,IF(D$22=9,E$22," "))))))))</f>
        <v xml:space="preserve"> </v>
      </c>
      <c r="Q29" s="22" t="str">
        <f>+IF(D$23=9,E$23,IF(D$24=9,E$24,IF(H$15=9,G$15,IF(H$16=9,G$16,IF(H$17=9,G$17,IF(H$18=9,G$18,IF(H$19=9,G$19,IF(H$20=9,G$20," "))))))))</f>
        <v xml:space="preserve"> </v>
      </c>
      <c r="R29" s="22" t="str">
        <f>+IF(H$21=9,G$21,IF(H$22=9,G$22,IF(H$23=9,G$23,IF(H$24=9,G$24," "))))</f>
        <v>UAI - URQUIZA</v>
      </c>
    </row>
    <row r="30" spans="2:20" hidden="1">
      <c r="D30" s="7"/>
      <c r="E30" s="7"/>
      <c r="F30" s="7"/>
      <c r="O30" s="19">
        <f t="shared" si="5"/>
        <v>10</v>
      </c>
      <c r="P30" s="22" t="str">
        <f>+IF(D$15=10,E$15,IF(D$16=10,E$16,IF(D$17=10,E$17,IF(D$18=10,E$18,IF(D$19=10,E$19,IF(D$20=10,E$20,IF(D$21=10,E$21,IF(D$22=10,E$22," "))))))))</f>
        <v xml:space="preserve"> </v>
      </c>
      <c r="Q30" s="22" t="str">
        <f>+IF(D$23=10,E$23,IF(D$24=10,E$24,IF(H$15=10,G$15,IF(H$16=10,G$16,IF(H$17=10,G$17,IF(H$18=10,G$18,IF(H$19=10,G$19,IF(H$20=10,G$20," "))))))))</f>
        <v xml:space="preserve"> </v>
      </c>
      <c r="R30" s="22" t="str">
        <f>+IF(H$21=10,G$21,IF(H$22=10,G$22,IF(H$23=10,G$23,IF(H$24=10,G$24," "))))</f>
        <v>ROSARIO CTRAL.</v>
      </c>
    </row>
    <row r="31" spans="2:20" hidden="1">
      <c r="O31" s="19">
        <f t="shared" si="5"/>
        <v>11</v>
      </c>
      <c r="P31" s="22" t="str">
        <f>+IF(D$15=11,E$15,IF(D$16=11,E$16,IF(D$17=11,E$17,IF(D$18=11,E$18,IF(D$19=11,E$19,IF(D$20=11,E$20,IF(D$21=11,E$21,IF(D$22=11,E$22," "))))))))</f>
        <v xml:space="preserve"> </v>
      </c>
      <c r="Q31" s="22" t="str">
        <f>+IF(D$23=11,E$23,IF(D$24=11,E$24,IF(H$15=11,G$15,IF(H$16=11,G$16,IF(H$17=11,G$17,IF(H$18=11,G$18,IF(H$19=11,G$19,IF(H$20=11,G$20," "))))))))</f>
        <v>FERRO CARRIL OESTE</v>
      </c>
      <c r="R31" s="22" t="str">
        <f>+IF(H$21=11,G$21,IF(H$22=11,G$22,IF(H$23=11,G$23,IF(H$24=11,G$24," "))))</f>
        <v xml:space="preserve"> </v>
      </c>
    </row>
    <row r="32" spans="2:20" hidden="1">
      <c r="O32" s="19">
        <f t="shared" si="5"/>
        <v>12</v>
      </c>
      <c r="P32" s="22" t="str">
        <f>+IF(D$15=12,E$15,IF(D$16=12,E$16,IF(D$17=12,E$17,IF(D$18=12,E$18,IF(D$19=12,E$19,IF(D$20=12,E$20,IF(D$21=12,E$21,IF(D$22=12,E$22," "))))))))</f>
        <v>BANFIELD</v>
      </c>
      <c r="Q32" s="22" t="str">
        <f>+IF(D$23=12,E$23,IF(D$24=12,E$24,IF(H$15=12,G$15,IF(H$16=12,G$16,IF(H$17=12,G$17,IF(H$18=12,G$18,IF(H$19=12,G$19,IF(H$20=12,G$20," "))))))))</f>
        <v xml:space="preserve"> </v>
      </c>
      <c r="R32" s="22" t="str">
        <f>+IF(H$21=12,G$21,IF(H$22=12,G$22,IF(H$23=12,G$23,IF(H$24=12,G$24," "))))</f>
        <v xml:space="preserve"> </v>
      </c>
    </row>
    <row r="33" spans="2:18" ht="93.6" hidden="1" customHeight="1">
      <c r="O33" s="19">
        <f t="shared" si="5"/>
        <v>13</v>
      </c>
      <c r="P33" s="22" t="str">
        <f>+IF(D$15=13,E$15,IF(D$16=13,E$16,IF(D$17=13,E$17,IF(D$18=13,E$18,IF(D$19=13,E$19,IF(D$20=13,E$20,IF(D$21=13,E$21,IF(D$22=13,E$22," "))))))))</f>
        <v xml:space="preserve"> </v>
      </c>
      <c r="Q33" s="22" t="str">
        <f>+IF(D$23=13,E$23,IF(D$24=13,E$24,IF(H$15=13,G$15,IF(H$16=13,G$16,IF(H$17=13,G$17,IF(H$18=13,G$18,IF(H$19=13,G$19,IF(H$20=13,G$20," "))))))))</f>
        <v>RACING CLUB</v>
      </c>
      <c r="R33" s="22" t="str">
        <f>+IF(H$21=13,G$21,IF(H$22=13,G$22,IF(H$23=13,G$23,IF(H$24=13,G$24," "))))</f>
        <v xml:space="preserve"> </v>
      </c>
    </row>
    <row r="34" spans="2:18">
      <c r="O34" s="19">
        <f t="shared" si="5"/>
        <v>14</v>
      </c>
      <c r="P34" s="22" t="str">
        <f>+IF(D$15=14,E$15,IF(D$16=14,E$16,IF(D$17=14,E$17,IF(D$18=14,E$18,IF(D$19=14,E$19,IF(D$20=14,E$20,IF(D$21=14,E$21,IF(D$22=14,E$22," "))))))))</f>
        <v>ESTUDIANTES DE L.P.</v>
      </c>
      <c r="Q34" s="22" t="str">
        <f>+IF(D$23=14,E$23,IF(D$24=14,E$24,IF(H$15=14,G$15,IF(H$16=14,G$16,IF(H$17=14,G$17,IF(H$18=14,G$18,IF(H$19=14,G$19,IF(H$20=14,G$20," "))))))))</f>
        <v xml:space="preserve"> </v>
      </c>
      <c r="R34" s="22" t="str">
        <f>+IF(H$21=14,G$21,IF(H$22=14,G$22,IF(H$23=14,G$23,IF(H$24=14,G$24," "))))</f>
        <v xml:space="preserve"> </v>
      </c>
    </row>
    <row r="35" spans="2:18">
      <c r="O35" s="19">
        <f t="shared" si="5"/>
        <v>15</v>
      </c>
      <c r="P35" s="22" t="str">
        <f>+IF(D$15=15,E$15,IF(D$16=15,E$16,IF(D$17=15,E$17,IF(D$18=15,E$18,IF(D$19=15,E$19,IF(D$20=15,E$20,IF(D$21=15,E$21,IF(D$22=15,E$22," "))))))))</f>
        <v xml:space="preserve"> </v>
      </c>
      <c r="Q35" s="22" t="str">
        <f>+IF(D$23=15,E$23,IF(D$24=15,E$24,IF(H$15=15,G$15,IF(H$16=15,G$16,IF(H$17=15,G$17,IF(H$18=15,G$18,IF(H$19=15,G$19,IF(H$20=15,G$20," "))))))))</f>
        <v xml:space="preserve"> </v>
      </c>
      <c r="R35" s="22" t="str">
        <f>+IF(H$21=15,G$21,IF(H$22=15,G$22,IF(H$23=15,G$23,IF(H$24=15,G$24," "))))</f>
        <v>SAT</v>
      </c>
    </row>
    <row r="36" spans="2:18">
      <c r="O36" s="19">
        <f t="shared" si="5"/>
        <v>16</v>
      </c>
      <c r="P36" s="22" t="str">
        <f>+IF(D$15=16,E$15,IF(D$16=16,E$16,IF(D$17=16,E$17,IF(D$18=16,E$18,IF(D$19=16,E$19,IF(D$20=16,E$20,IF(D$21=16,E$21,IF(D$22=16,E$22," "))))))))</f>
        <v xml:space="preserve"> </v>
      </c>
      <c r="Q36" s="22" t="str">
        <f>+IF(D$23=16,E$23,IF(D$24=16,E$24,IF(H$15=16,G$15,IF(H$16=16,G$16,IF(H$17=16,G$17,IF(H$18=16,G$18,IF(H$19=16,G$19,IF(H$20=16,G$20," "))))))))</f>
        <v>EXCURSIONISTAS</v>
      </c>
      <c r="R36" s="22" t="str">
        <f>+IF(H$21=16,G$21,IF(H$22=16,G$22,IF(H$23=16,G$23,IF(H$24=16,G$24," "))))</f>
        <v xml:space="preserve"> </v>
      </c>
    </row>
    <row r="37" spans="2:18">
      <c r="O37" s="19">
        <f t="shared" si="5"/>
        <v>17</v>
      </c>
      <c r="P37" s="22" t="str">
        <f>+IF(D$15=17,E$15,IF(D$16=17,E$16,IF(D$17=17,E$17,IF(D$18=17,E$18,IF(D$19=17,E$19,IF(D$20=17,E$20,IF(D$21=17,E$21,IF(D$22=17,E$22," "))))))))</f>
        <v xml:space="preserve"> </v>
      </c>
      <c r="Q37" s="22" t="str">
        <f>+IF(D$23=17,E$23,IF(D$24=17,E$24,IF(H$15=17,G$15,IF(H$16=17,G$16,IF(H$17=17,G$17,IF(H$18=17,G$18,IF(H$19=17,G$19,IF(H$20=17,G$20," "))))))))</f>
        <v>RIVER PLATE</v>
      </c>
      <c r="R37" s="22" t="str">
        <f>+IF(H$21=17,G$21,IF(H$22=17,G$22,IF(H$23=17,G$23,IF(H$24=17,G$24," "))))</f>
        <v xml:space="preserve"> </v>
      </c>
    </row>
    <row r="38" spans="2:18" ht="12.95" customHeight="1">
      <c r="B38" s="15"/>
      <c r="O38" s="19">
        <f t="shared" si="5"/>
        <v>18</v>
      </c>
      <c r="P38" s="22" t="str">
        <f>+IF(D$15=18,E$15,IF(D$16=18,E$16,IF(D$17=18,E$17,IF(D$18=18,E$18,IF(D$19=18,E$19,IF(D$20=18,E$20,IF(D$21=18,E$21,IF(D$22=18,E$22," "))))))))</f>
        <v xml:space="preserve"> </v>
      </c>
      <c r="Q38" s="22" t="str">
        <f>+IF(D$23=18,E$23,IF(D$24=18,E$24,IF(H$15=18,G$15,IF(H$16=18,G$16,IF(H$17=18,G$17,IF(H$18=18,G$18,IF(H$19=18,G$19,IF(H$20=18,G$20," "))))))))</f>
        <v>S. LORENZO DE A.</v>
      </c>
      <c r="R38" s="22" t="str">
        <f>+IF(H$21=18,G$21,IF(H$22=18,G$22,IF(H$23=18,G$23,IF(H$24=18,G$24," "))))</f>
        <v xml:space="preserve"> </v>
      </c>
    </row>
    <row r="39" spans="2:18" ht="18.75">
      <c r="B39" s="14"/>
      <c r="O39" s="19">
        <f t="shared" si="5"/>
        <v>19</v>
      </c>
      <c r="P39" s="22" t="str">
        <f>+IF(D$15=19,E$15,IF(D$16=19,E$16,IF(D$17=19,E$17,IF(D$18=19,E$18,IF(D$19=19,E$19,IF(D$20=19,E$20,IF(D$21=19,E$21,IF(D$22=19,E$22," "))))))))</f>
        <v>ESTUDIANTES</v>
      </c>
      <c r="Q39" s="22" t="str">
        <f>+IF(D$23=19,E$23,IF(D$24=19,E$24,IF(H$15=19,G$15,IF(H$16=19,G$16,IF(H$17=19,G$17,IF(H$18=19,G$18,IF(H$19=19,G$19,IF(H$20=19,G$20," "))))))))</f>
        <v xml:space="preserve"> </v>
      </c>
      <c r="R39" s="22" t="str">
        <f>+IF(H$21=19,G$21,IF(H$22=19,G$22,IF(H$23=19,G$23,IF(H$24=19,G$24," "))))</f>
        <v xml:space="preserve"> </v>
      </c>
    </row>
    <row r="40" spans="2:18">
      <c r="O40" s="19">
        <f t="shared" si="5"/>
        <v>20</v>
      </c>
      <c r="P40" s="22" t="str">
        <f>+IF(D$15=20,E$15,IF(D$16=20,E$16,IF(D$17=20,E$17,IF(D$18=20,E$18,IF(D$19=20,E$19,IF(D$20=20,E$20,IF(D$21=20,E$21,IF(D$22=20,E$22," "))))))))</f>
        <v>BELGRANO (CBA.)</v>
      </c>
      <c r="Q40" s="22" t="str">
        <f>+IF(D$23=20,E$23,IF(D$24=20,E$24,IF(H$15=20,G$15,IF(H$16=20,G$16,IF(H$17=20,G$17,IF(H$18=20,G$18,IF(H$19=20,G$19,IF(H$20=20,G$20," "))))))))</f>
        <v xml:space="preserve"> </v>
      </c>
      <c r="R40" s="22" t="str">
        <f>+IF(H$21=20,G$21,IF(H$22=20,G$22,IF(H$23=20,G$23,IF(H$24=20,G$24," "))))</f>
        <v xml:space="preserve"> </v>
      </c>
    </row>
    <row r="41" spans="2:18">
      <c r="O41" s="2"/>
      <c r="P41" s="2"/>
      <c r="Q41" s="2"/>
      <c r="R41" s="2"/>
    </row>
    <row r="42" spans="2:18">
      <c r="O42" s="2"/>
      <c r="P42" s="2"/>
      <c r="Q42" s="2"/>
      <c r="R42" s="2"/>
    </row>
    <row r="43" spans="2:18">
      <c r="D43" s="8"/>
      <c r="E43" s="2"/>
      <c r="F43" s="2"/>
      <c r="G43" s="2"/>
      <c r="H43" s="2"/>
      <c r="P43" s="3" t="str">
        <f>+IF(P21&lt;&gt;" ",P21,IF(Q21&lt;&gt;" ",Q21,IF(R21&lt;&gt;" ",R21,"1")))</f>
        <v>PLATENSE</v>
      </c>
      <c r="Q43" s="4">
        <v>1</v>
      </c>
    </row>
    <row r="44" spans="2:18" ht="18.75">
      <c r="C44" s="33" t="s">
        <v>19</v>
      </c>
      <c r="D44" s="33"/>
      <c r="E44" s="33"/>
      <c r="F44" s="14"/>
      <c r="G44" s="34" t="s">
        <v>20</v>
      </c>
      <c r="H44" s="34"/>
      <c r="I44" s="34"/>
      <c r="P44" s="5" t="str">
        <f>+IF(P22&lt;&gt;" ",P22,IF(Q22&lt;&gt;" ",Q22,IF(R22&lt;&gt;" ",R22,"2")))</f>
        <v>LANÚS</v>
      </c>
      <c r="Q44" s="6">
        <v>2</v>
      </c>
    </row>
    <row r="45" spans="2:18" ht="18.75">
      <c r="C45" s="36"/>
      <c r="D45" s="36"/>
      <c r="E45" s="36"/>
      <c r="F45" s="36"/>
      <c r="G45" s="36"/>
      <c r="H45" s="36"/>
      <c r="I45" s="36"/>
      <c r="P45" s="3" t="str">
        <f>+IF(P23&lt;&gt;" ",P23,IF(Q23&lt;&gt;" ",Q23,IF(R23&lt;&gt;" ",R23,"3")))</f>
        <v>INDEPENDIENTE</v>
      </c>
      <c r="Q45" s="4">
        <v>3</v>
      </c>
    </row>
    <row r="46" spans="2:18" ht="18.75">
      <c r="C46" s="37" t="str">
        <f>P62</f>
        <v>BELGRANO (CBA.)</v>
      </c>
      <c r="D46" s="37" t="s">
        <v>0</v>
      </c>
      <c r="E46" s="37" t="str">
        <f>P61</f>
        <v>ESTUDIANTES</v>
      </c>
      <c r="F46" s="36"/>
      <c r="G46" s="37" t="str">
        <f t="shared" ref="G46:G55" si="6">P51</f>
        <v>UAI - URQUIZA</v>
      </c>
      <c r="H46" s="37" t="s">
        <v>0</v>
      </c>
      <c r="I46" s="37" t="str">
        <f>P62</f>
        <v>BELGRANO (CBA.)</v>
      </c>
      <c r="P46" s="5" t="str">
        <f>+IF(P24&lt;&gt;" ",P24,IF(Q24&lt;&gt;" ",Q24,IF(R24&lt;&gt;" ",R24,"4")))</f>
        <v>G. Y ESGRIMA L.P.</v>
      </c>
      <c r="Q46" s="6">
        <v>4</v>
      </c>
    </row>
    <row r="47" spans="2:18" ht="18.75">
      <c r="C47" s="37" t="str">
        <f t="shared" ref="C47:C55" si="7">P43</f>
        <v>PLATENSE</v>
      </c>
      <c r="D47" s="37" t="s">
        <v>0</v>
      </c>
      <c r="E47" s="37" t="str">
        <f>P60</f>
        <v>S. LORENZO DE A.</v>
      </c>
      <c r="F47" s="36"/>
      <c r="G47" s="37" t="str">
        <f t="shared" si="6"/>
        <v>ROSARIO CTRAL.</v>
      </c>
      <c r="H47" s="37" t="s">
        <v>0</v>
      </c>
      <c r="I47" s="37" t="str">
        <f>P50</f>
        <v>HURACÁN</v>
      </c>
      <c r="P47" s="3" t="str">
        <f>+IF(P25&lt;&gt;" ",P25,IF(Q25&lt;&gt;" ",Q25,IF(R25&lt;&gt;" ",R25,"5")))</f>
        <v>EL PORVENIR</v>
      </c>
      <c r="Q47" s="4">
        <v>5</v>
      </c>
    </row>
    <row r="48" spans="2:18" ht="18.75">
      <c r="C48" s="37" t="str">
        <f t="shared" si="7"/>
        <v>LANÚS</v>
      </c>
      <c r="D48" s="37" t="s">
        <v>0</v>
      </c>
      <c r="E48" s="37" t="str">
        <f>P59</f>
        <v>RIVER PLATE</v>
      </c>
      <c r="F48" s="36"/>
      <c r="G48" s="37" t="str">
        <f t="shared" si="6"/>
        <v>FERRO CARRIL OESTE</v>
      </c>
      <c r="H48" s="37" t="s">
        <v>0</v>
      </c>
      <c r="I48" s="37" t="str">
        <f>P49</f>
        <v>BOCA JRS.</v>
      </c>
      <c r="P48" s="5" t="str">
        <f>+IF(P26&lt;&gt;" ",P26,IF(Q26&lt;&gt;" ",Q26,IF(R26&lt;&gt;" ",R26,"6")))</f>
        <v>DEF. DE BELGRANO</v>
      </c>
      <c r="Q48" s="6">
        <v>6</v>
      </c>
    </row>
    <row r="49" spans="2:17" ht="18.75">
      <c r="B49" s="2"/>
      <c r="C49" s="37" t="str">
        <f t="shared" si="7"/>
        <v>INDEPENDIENTE</v>
      </c>
      <c r="D49" s="37" t="s">
        <v>0</v>
      </c>
      <c r="E49" s="37" t="str">
        <f>P58</f>
        <v>EXCURSIONISTAS</v>
      </c>
      <c r="F49" s="36"/>
      <c r="G49" s="37" t="str">
        <f t="shared" si="6"/>
        <v>BANFIELD</v>
      </c>
      <c r="H49" s="37" t="s">
        <v>0</v>
      </c>
      <c r="I49" s="37" t="str">
        <f>P48</f>
        <v>DEF. DE BELGRANO</v>
      </c>
      <c r="P49" s="3" t="str">
        <f>+IF(P27&lt;&gt;" ",P27,IF(Q27&lt;&gt;" ",Q27,IF(R27&lt;&gt;" ",R27,"7")))</f>
        <v>BOCA JRS.</v>
      </c>
      <c r="Q49" s="4">
        <v>7</v>
      </c>
    </row>
    <row r="50" spans="2:17" ht="18.75">
      <c r="B50" s="2"/>
      <c r="C50" s="37" t="str">
        <f t="shared" si="7"/>
        <v>G. Y ESGRIMA L.P.</v>
      </c>
      <c r="D50" s="37" t="s">
        <v>0</v>
      </c>
      <c r="E50" s="37" t="str">
        <f>P57</f>
        <v>SAT</v>
      </c>
      <c r="F50" s="36"/>
      <c r="G50" s="37" t="str">
        <f t="shared" si="6"/>
        <v>RACING CLUB</v>
      </c>
      <c r="H50" s="37" t="s">
        <v>0</v>
      </c>
      <c r="I50" s="37" t="str">
        <f>P47</f>
        <v>EL PORVENIR</v>
      </c>
      <c r="P50" s="5" t="str">
        <f>+IF(P28&lt;&gt;" ",P28,IF(Q28&lt;&gt;" ",Q28,IF(R28&lt;&gt;" ",R28,"8")))</f>
        <v>HURACÁN</v>
      </c>
      <c r="Q50" s="6">
        <v>8</v>
      </c>
    </row>
    <row r="51" spans="2:17" ht="18.75">
      <c r="C51" s="37" t="str">
        <f t="shared" si="7"/>
        <v>EL PORVENIR</v>
      </c>
      <c r="D51" s="37" t="s">
        <v>0</v>
      </c>
      <c r="E51" s="37" t="str">
        <f>P56</f>
        <v>ESTUDIANTES DE L.P.</v>
      </c>
      <c r="F51" s="36"/>
      <c r="G51" s="37" t="str">
        <f t="shared" si="6"/>
        <v>ESTUDIANTES DE L.P.</v>
      </c>
      <c r="H51" s="37" t="s">
        <v>0</v>
      </c>
      <c r="I51" s="37" t="str">
        <f>P46</f>
        <v>G. Y ESGRIMA L.P.</v>
      </c>
      <c r="P51" s="3" t="str">
        <f>+IF(P29&lt;&gt;" ",P29,IF(Q29&lt;&gt;" ",Q29,IF(R29&lt;&gt;" ",R29,"9")))</f>
        <v>UAI - URQUIZA</v>
      </c>
      <c r="Q51" s="4">
        <v>9</v>
      </c>
    </row>
    <row r="52" spans="2:17" ht="18.75">
      <c r="C52" s="37" t="str">
        <f t="shared" si="7"/>
        <v>DEF. DE BELGRANO</v>
      </c>
      <c r="D52" s="37" t="s">
        <v>0</v>
      </c>
      <c r="E52" s="37" t="str">
        <f>P55</f>
        <v>RACING CLUB</v>
      </c>
      <c r="F52" s="36"/>
      <c r="G52" s="37" t="str">
        <f t="shared" si="6"/>
        <v>SAT</v>
      </c>
      <c r="H52" s="37" t="s">
        <v>0</v>
      </c>
      <c r="I52" s="37" t="str">
        <f>P45</f>
        <v>INDEPENDIENTE</v>
      </c>
      <c r="P52" s="5" t="str">
        <f>+IF(P30&lt;&gt;" ",P30,IF(Q30&lt;&gt;" ",Q30,IF(R30&lt;&gt;" ",R30,"10")))</f>
        <v>ROSARIO CTRAL.</v>
      </c>
      <c r="Q52" s="6">
        <v>10</v>
      </c>
    </row>
    <row r="53" spans="2:17" ht="18.75">
      <c r="C53" s="37" t="str">
        <f t="shared" si="7"/>
        <v>BOCA JRS.</v>
      </c>
      <c r="D53" s="37" t="s">
        <v>0</v>
      </c>
      <c r="E53" s="37" t="str">
        <f>P54</f>
        <v>BANFIELD</v>
      </c>
      <c r="F53" s="36"/>
      <c r="G53" s="37" t="str">
        <f t="shared" si="6"/>
        <v>EXCURSIONISTAS</v>
      </c>
      <c r="H53" s="37" t="s">
        <v>0</v>
      </c>
      <c r="I53" s="37" t="str">
        <f>P44</f>
        <v>LANÚS</v>
      </c>
      <c r="P53" s="3" t="str">
        <f>+IF(P31&lt;&gt;" ",P31,IF(Q31&lt;&gt;" ",Q31,IF(R31&lt;&gt;" ",R31,"11")))</f>
        <v>FERRO CARRIL OESTE</v>
      </c>
      <c r="Q53" s="4">
        <v>11</v>
      </c>
    </row>
    <row r="54" spans="2:17" ht="18.75">
      <c r="C54" s="37" t="str">
        <f t="shared" si="7"/>
        <v>HURACÁN</v>
      </c>
      <c r="D54" s="37" t="s">
        <v>0</v>
      </c>
      <c r="E54" s="37" t="str">
        <f>P53</f>
        <v>FERRO CARRIL OESTE</v>
      </c>
      <c r="F54" s="36"/>
      <c r="G54" s="37" t="str">
        <f t="shared" si="6"/>
        <v>RIVER PLATE</v>
      </c>
      <c r="H54" s="37" t="s">
        <v>0</v>
      </c>
      <c r="I54" s="37" t="str">
        <f>P43</f>
        <v>PLATENSE</v>
      </c>
      <c r="P54" s="5" t="str">
        <f>+IF(P32&lt;&gt;" ",P32,IF(Q32&lt;&gt;" ",Q32,IF(R32&lt;&gt;" ",R32,"12")))</f>
        <v>BANFIELD</v>
      </c>
      <c r="Q54" s="6">
        <v>12</v>
      </c>
    </row>
    <row r="55" spans="2:17" ht="18.75">
      <c r="C55" s="37" t="str">
        <f t="shared" si="7"/>
        <v>UAI - URQUIZA</v>
      </c>
      <c r="D55" s="37" t="s">
        <v>0</v>
      </c>
      <c r="E55" s="37" t="str">
        <f>P52</f>
        <v>ROSARIO CTRAL.</v>
      </c>
      <c r="F55" s="36"/>
      <c r="G55" s="37" t="str">
        <f t="shared" si="6"/>
        <v>S. LORENZO DE A.</v>
      </c>
      <c r="H55" s="37" t="s">
        <v>0</v>
      </c>
      <c r="I55" s="37" t="str">
        <f>P61</f>
        <v>ESTUDIANTES</v>
      </c>
      <c r="P55" s="3" t="str">
        <f>+IF(P33&lt;&gt;" ",P33,IF(Q33&lt;&gt;" ",Q33,IF(R33&lt;&gt;" ",R33,"13")))</f>
        <v>RACING CLUB</v>
      </c>
      <c r="Q55" s="4">
        <v>13</v>
      </c>
    </row>
    <row r="56" spans="2:17" ht="18.75">
      <c r="C56" s="14"/>
      <c r="D56" s="14"/>
      <c r="E56" s="14"/>
      <c r="F56" s="14"/>
      <c r="G56" s="14"/>
      <c r="H56" s="14"/>
      <c r="I56" s="14"/>
      <c r="P56" s="5" t="str">
        <f>+IF(P34&lt;&gt;" ",P34,IF(Q34&lt;&gt;" ",Q34,IF(R34&lt;&gt;" ",R34,"14")))</f>
        <v>ESTUDIANTES DE L.P.</v>
      </c>
      <c r="Q56" s="6">
        <v>14</v>
      </c>
    </row>
    <row r="57" spans="2:17" ht="18.75">
      <c r="C57" s="33" t="s">
        <v>21</v>
      </c>
      <c r="D57" s="33"/>
      <c r="E57" s="33"/>
      <c r="F57" s="14"/>
      <c r="G57" s="34" t="s">
        <v>22</v>
      </c>
      <c r="H57" s="34"/>
      <c r="I57" s="34"/>
      <c r="P57" s="3" t="str">
        <f>+IF(P35&lt;&gt;" ",P35,IF(Q35&lt;&gt;" ",Q35,IF(R35&lt;&gt;" ",R35,"15")))</f>
        <v>SAT</v>
      </c>
      <c r="Q57" s="4">
        <v>15</v>
      </c>
    </row>
    <row r="58" spans="2:17" ht="18.75">
      <c r="C58" s="36"/>
      <c r="D58" s="36"/>
      <c r="E58" s="36"/>
      <c r="F58" s="36"/>
      <c r="G58" s="36"/>
      <c r="H58" s="36"/>
      <c r="I58" s="36"/>
      <c r="P58" s="5" t="str">
        <f>+IF(P36&lt;&gt;" ",P36,IF(Q36&lt;&gt;" ",Q36,IF(R36&lt;&gt;" ",R36,"16")))</f>
        <v>EXCURSIONISTAS</v>
      </c>
      <c r="Q58" s="6">
        <v>16</v>
      </c>
    </row>
    <row r="59" spans="2:17" ht="18.75">
      <c r="C59" s="37" t="str">
        <f>P62</f>
        <v>BELGRANO (CBA.)</v>
      </c>
      <c r="D59" s="37" t="s">
        <v>0</v>
      </c>
      <c r="E59" s="37" t="str">
        <f>P60</f>
        <v>S. LORENZO DE A.</v>
      </c>
      <c r="F59" s="36"/>
      <c r="G59" s="37" t="str">
        <f t="shared" ref="G59:G68" si="8">P50</f>
        <v>HURACÁN</v>
      </c>
      <c r="H59" s="37" t="s">
        <v>0</v>
      </c>
      <c r="I59" s="37" t="str">
        <f>P62</f>
        <v>BELGRANO (CBA.)</v>
      </c>
      <c r="P59" s="3" t="str">
        <f>+IF(P37&lt;&gt;" ",P37,IF(Q37&lt;&gt;" ",Q37,IF(R37&lt;&gt;" ",R37,"17")))</f>
        <v>RIVER PLATE</v>
      </c>
      <c r="Q59" s="4">
        <v>17</v>
      </c>
    </row>
    <row r="60" spans="2:17" ht="18.75">
      <c r="C60" s="37" t="str">
        <f>P61</f>
        <v>ESTUDIANTES</v>
      </c>
      <c r="D60" s="37" t="s">
        <v>0</v>
      </c>
      <c r="E60" s="37" t="str">
        <f>P59</f>
        <v>RIVER PLATE</v>
      </c>
      <c r="F60" s="36"/>
      <c r="G60" s="37" t="str">
        <f t="shared" si="8"/>
        <v>UAI - URQUIZA</v>
      </c>
      <c r="H60" s="37" t="s">
        <v>0</v>
      </c>
      <c r="I60" s="37" t="str">
        <f>P49</f>
        <v>BOCA JRS.</v>
      </c>
      <c r="P60" s="5" t="str">
        <f>+IF(P38&lt;&gt;" ",P38,IF(Q38&lt;&gt;" ",Q38,IF(R38&lt;&gt;" ",R38,"18")))</f>
        <v>S. LORENZO DE A.</v>
      </c>
      <c r="Q60" s="6">
        <v>18</v>
      </c>
    </row>
    <row r="61" spans="2:17" ht="18.75">
      <c r="C61" s="37" t="str">
        <f t="shared" ref="C61:C68" si="9">P43</f>
        <v>PLATENSE</v>
      </c>
      <c r="D61" s="37" t="s">
        <v>0</v>
      </c>
      <c r="E61" s="37" t="str">
        <f>P58</f>
        <v>EXCURSIONISTAS</v>
      </c>
      <c r="F61" s="36"/>
      <c r="G61" s="37" t="str">
        <f t="shared" si="8"/>
        <v>ROSARIO CTRAL.</v>
      </c>
      <c r="H61" s="37" t="s">
        <v>0</v>
      </c>
      <c r="I61" s="37" t="str">
        <f>P48</f>
        <v>DEF. DE BELGRANO</v>
      </c>
      <c r="P61" s="3" t="str">
        <f>+IF(P39&lt;&gt;" ",P39,IF(Q39&lt;&gt;" ",Q39,IF(R39&lt;&gt;" ",R39,"19")))</f>
        <v>ESTUDIANTES</v>
      </c>
      <c r="Q61" s="4">
        <v>19</v>
      </c>
    </row>
    <row r="62" spans="2:17" ht="18.75">
      <c r="C62" s="37" t="str">
        <f t="shared" si="9"/>
        <v>LANÚS</v>
      </c>
      <c r="D62" s="37" t="s">
        <v>0</v>
      </c>
      <c r="E62" s="37" t="str">
        <f>P57</f>
        <v>SAT</v>
      </c>
      <c r="F62" s="36"/>
      <c r="G62" s="37" t="str">
        <f t="shared" si="8"/>
        <v>FERRO CARRIL OESTE</v>
      </c>
      <c r="H62" s="37" t="s">
        <v>0</v>
      </c>
      <c r="I62" s="37" t="str">
        <f>P47</f>
        <v>EL PORVENIR</v>
      </c>
      <c r="P62" s="3" t="str">
        <f>+IF(P40&lt;&gt;" ",P40,IF(Q40&lt;&gt;" ",Q40,IF(R40&lt;&gt;" ",R40,"20")))</f>
        <v>BELGRANO (CBA.)</v>
      </c>
      <c r="Q62" s="6">
        <v>20</v>
      </c>
    </row>
    <row r="63" spans="2:17" ht="18.75">
      <c r="C63" s="37" t="str">
        <f t="shared" si="9"/>
        <v>INDEPENDIENTE</v>
      </c>
      <c r="D63" s="37" t="s">
        <v>0</v>
      </c>
      <c r="E63" s="37" t="str">
        <f>P56</f>
        <v>ESTUDIANTES DE L.P.</v>
      </c>
      <c r="F63" s="36"/>
      <c r="G63" s="37" t="str">
        <f t="shared" si="8"/>
        <v>BANFIELD</v>
      </c>
      <c r="H63" s="37" t="s">
        <v>0</v>
      </c>
      <c r="I63" s="37" t="str">
        <f>P46</f>
        <v>G. Y ESGRIMA L.P.</v>
      </c>
    </row>
    <row r="64" spans="2:17" ht="18.75">
      <c r="C64" s="37" t="str">
        <f t="shared" si="9"/>
        <v>G. Y ESGRIMA L.P.</v>
      </c>
      <c r="D64" s="37" t="s">
        <v>0</v>
      </c>
      <c r="E64" s="37" t="str">
        <f>P55</f>
        <v>RACING CLUB</v>
      </c>
      <c r="F64" s="36"/>
      <c r="G64" s="37" t="str">
        <f t="shared" si="8"/>
        <v>RACING CLUB</v>
      </c>
      <c r="H64" s="37" t="s">
        <v>0</v>
      </c>
      <c r="I64" s="37" t="str">
        <f>P45</f>
        <v>INDEPENDIENTE</v>
      </c>
    </row>
    <row r="65" spans="3:9" ht="18.75">
      <c r="C65" s="37" t="str">
        <f t="shared" si="9"/>
        <v>EL PORVENIR</v>
      </c>
      <c r="D65" s="37" t="s">
        <v>0</v>
      </c>
      <c r="E65" s="37" t="str">
        <f>P54</f>
        <v>BANFIELD</v>
      </c>
      <c r="F65" s="36"/>
      <c r="G65" s="37" t="str">
        <f t="shared" si="8"/>
        <v>ESTUDIANTES DE L.P.</v>
      </c>
      <c r="H65" s="37" t="s">
        <v>0</v>
      </c>
      <c r="I65" s="37" t="str">
        <f>P44</f>
        <v>LANÚS</v>
      </c>
    </row>
    <row r="66" spans="3:9" ht="18.75">
      <c r="C66" s="37" t="str">
        <f t="shared" si="9"/>
        <v>DEF. DE BELGRANO</v>
      </c>
      <c r="D66" s="37" t="s">
        <v>0</v>
      </c>
      <c r="E66" s="37" t="str">
        <f>P53</f>
        <v>FERRO CARRIL OESTE</v>
      </c>
      <c r="F66" s="36"/>
      <c r="G66" s="37" t="str">
        <f t="shared" si="8"/>
        <v>SAT</v>
      </c>
      <c r="H66" s="37" t="s">
        <v>0</v>
      </c>
      <c r="I66" s="37" t="str">
        <f>P43</f>
        <v>PLATENSE</v>
      </c>
    </row>
    <row r="67" spans="3:9" ht="18.75">
      <c r="C67" s="37" t="str">
        <f t="shared" si="9"/>
        <v>BOCA JRS.</v>
      </c>
      <c r="D67" s="37" t="s">
        <v>0</v>
      </c>
      <c r="E67" s="37" t="str">
        <f>P52</f>
        <v>ROSARIO CTRAL.</v>
      </c>
      <c r="F67" s="36"/>
      <c r="G67" s="37" t="str">
        <f t="shared" si="8"/>
        <v>EXCURSIONISTAS</v>
      </c>
      <c r="H67" s="37" t="s">
        <v>0</v>
      </c>
      <c r="I67" s="37" t="str">
        <f>P61</f>
        <v>ESTUDIANTES</v>
      </c>
    </row>
    <row r="68" spans="3:9" ht="18.75">
      <c r="C68" s="37" t="str">
        <f t="shared" si="9"/>
        <v>HURACÁN</v>
      </c>
      <c r="D68" s="37" t="s">
        <v>0</v>
      </c>
      <c r="E68" s="37" t="str">
        <f>P51</f>
        <v>UAI - URQUIZA</v>
      </c>
      <c r="F68" s="36"/>
      <c r="G68" s="37" t="str">
        <f t="shared" si="8"/>
        <v>RIVER PLATE</v>
      </c>
      <c r="H68" s="37" t="s">
        <v>0</v>
      </c>
      <c r="I68" s="37" t="str">
        <f>P60</f>
        <v>S. LORENZO DE A.</v>
      </c>
    </row>
    <row r="69" spans="3:9" ht="18.75">
      <c r="C69" s="36"/>
      <c r="D69" s="36"/>
      <c r="E69" s="36"/>
      <c r="F69" s="36"/>
      <c r="G69" s="36"/>
      <c r="H69" s="36"/>
      <c r="I69" s="36"/>
    </row>
    <row r="70" spans="3:9" ht="18.75">
      <c r="C70" s="33" t="s">
        <v>23</v>
      </c>
      <c r="D70" s="33"/>
      <c r="E70" s="33"/>
      <c r="F70" s="14"/>
      <c r="G70" s="34" t="s">
        <v>24</v>
      </c>
      <c r="H70" s="34"/>
      <c r="I70" s="34"/>
    </row>
    <row r="71" spans="3:9" ht="18.75">
      <c r="C71" s="36"/>
      <c r="D71" s="36"/>
      <c r="E71" s="36"/>
      <c r="F71" s="36"/>
      <c r="G71" s="36"/>
      <c r="H71" s="36"/>
      <c r="I71" s="36"/>
    </row>
    <row r="72" spans="3:9" ht="18.75">
      <c r="C72" s="37" t="str">
        <f>P62</f>
        <v>BELGRANO (CBA.)</v>
      </c>
      <c r="D72" s="37" t="s">
        <v>0</v>
      </c>
      <c r="E72" s="37" t="str">
        <f>P59</f>
        <v>RIVER PLATE</v>
      </c>
      <c r="F72" s="36"/>
      <c r="G72" s="37" t="str">
        <f t="shared" ref="G72:G81" si="10">P49</f>
        <v>BOCA JRS.</v>
      </c>
      <c r="H72" s="37" t="s">
        <v>0</v>
      </c>
      <c r="I72" s="37" t="str">
        <f>P62</f>
        <v>BELGRANO (CBA.)</v>
      </c>
    </row>
    <row r="73" spans="3:9" ht="18.75">
      <c r="C73" s="37" t="str">
        <f>P60</f>
        <v>S. LORENZO DE A.</v>
      </c>
      <c r="D73" s="37" t="s">
        <v>0</v>
      </c>
      <c r="E73" s="37" t="str">
        <f>P58</f>
        <v>EXCURSIONISTAS</v>
      </c>
      <c r="F73" s="36"/>
      <c r="G73" s="37" t="str">
        <f t="shared" si="10"/>
        <v>HURACÁN</v>
      </c>
      <c r="H73" s="37" t="s">
        <v>0</v>
      </c>
      <c r="I73" s="37" t="str">
        <f>P48</f>
        <v>DEF. DE BELGRANO</v>
      </c>
    </row>
    <row r="74" spans="3:9" ht="18.75">
      <c r="C74" s="37" t="str">
        <f>P61</f>
        <v>ESTUDIANTES</v>
      </c>
      <c r="D74" s="37" t="s">
        <v>0</v>
      </c>
      <c r="E74" s="37" t="str">
        <f>P57</f>
        <v>SAT</v>
      </c>
      <c r="F74" s="36"/>
      <c r="G74" s="37" t="str">
        <f t="shared" si="10"/>
        <v>UAI - URQUIZA</v>
      </c>
      <c r="H74" s="37" t="s">
        <v>0</v>
      </c>
      <c r="I74" s="37" t="str">
        <f>P47</f>
        <v>EL PORVENIR</v>
      </c>
    </row>
    <row r="75" spans="3:9" ht="18.75">
      <c r="C75" s="37" t="str">
        <f t="shared" ref="C75:C81" si="11">P43</f>
        <v>PLATENSE</v>
      </c>
      <c r="D75" s="37" t="s">
        <v>0</v>
      </c>
      <c r="E75" s="37" t="str">
        <f>P56</f>
        <v>ESTUDIANTES DE L.P.</v>
      </c>
      <c r="F75" s="36"/>
      <c r="G75" s="37" t="str">
        <f t="shared" si="10"/>
        <v>ROSARIO CTRAL.</v>
      </c>
      <c r="H75" s="37" t="s">
        <v>0</v>
      </c>
      <c r="I75" s="37" t="str">
        <f>P46</f>
        <v>G. Y ESGRIMA L.P.</v>
      </c>
    </row>
    <row r="76" spans="3:9" ht="18.75">
      <c r="C76" s="37" t="str">
        <f t="shared" si="11"/>
        <v>LANÚS</v>
      </c>
      <c r="D76" s="37" t="s">
        <v>0</v>
      </c>
      <c r="E76" s="37" t="str">
        <f>P55</f>
        <v>RACING CLUB</v>
      </c>
      <c r="F76" s="36"/>
      <c r="G76" s="37" t="str">
        <f t="shared" si="10"/>
        <v>FERRO CARRIL OESTE</v>
      </c>
      <c r="H76" s="37" t="s">
        <v>0</v>
      </c>
      <c r="I76" s="37" t="str">
        <f>P45</f>
        <v>INDEPENDIENTE</v>
      </c>
    </row>
    <row r="77" spans="3:9" ht="18.75">
      <c r="C77" s="37" t="str">
        <f t="shared" si="11"/>
        <v>INDEPENDIENTE</v>
      </c>
      <c r="D77" s="37" t="s">
        <v>0</v>
      </c>
      <c r="E77" s="37" t="str">
        <f>P54</f>
        <v>BANFIELD</v>
      </c>
      <c r="F77" s="36"/>
      <c r="G77" s="37" t="str">
        <f t="shared" si="10"/>
        <v>BANFIELD</v>
      </c>
      <c r="H77" s="37" t="s">
        <v>0</v>
      </c>
      <c r="I77" s="37" t="str">
        <f>P44</f>
        <v>LANÚS</v>
      </c>
    </row>
    <row r="78" spans="3:9" ht="18.75">
      <c r="C78" s="37" t="str">
        <f t="shared" si="11"/>
        <v>G. Y ESGRIMA L.P.</v>
      </c>
      <c r="D78" s="37" t="s">
        <v>0</v>
      </c>
      <c r="E78" s="37" t="str">
        <f>P53</f>
        <v>FERRO CARRIL OESTE</v>
      </c>
      <c r="F78" s="36"/>
      <c r="G78" s="37" t="str">
        <f t="shared" si="10"/>
        <v>RACING CLUB</v>
      </c>
      <c r="H78" s="37" t="s">
        <v>0</v>
      </c>
      <c r="I78" s="37" t="str">
        <f>P43</f>
        <v>PLATENSE</v>
      </c>
    </row>
    <row r="79" spans="3:9" ht="18.75">
      <c r="C79" s="37" t="str">
        <f t="shared" si="11"/>
        <v>EL PORVENIR</v>
      </c>
      <c r="D79" s="37" t="s">
        <v>0</v>
      </c>
      <c r="E79" s="37" t="str">
        <f>P52</f>
        <v>ROSARIO CTRAL.</v>
      </c>
      <c r="F79" s="36"/>
      <c r="G79" s="37" t="str">
        <f t="shared" si="10"/>
        <v>ESTUDIANTES DE L.P.</v>
      </c>
      <c r="H79" s="37" t="s">
        <v>0</v>
      </c>
      <c r="I79" s="37" t="str">
        <f>P61</f>
        <v>ESTUDIANTES</v>
      </c>
    </row>
    <row r="80" spans="3:9" ht="18.75">
      <c r="C80" s="37" t="str">
        <f t="shared" si="11"/>
        <v>DEF. DE BELGRANO</v>
      </c>
      <c r="D80" s="37" t="s">
        <v>0</v>
      </c>
      <c r="E80" s="37" t="str">
        <f>P51</f>
        <v>UAI - URQUIZA</v>
      </c>
      <c r="F80" s="36"/>
      <c r="G80" s="37" t="str">
        <f t="shared" si="10"/>
        <v>SAT</v>
      </c>
      <c r="H80" s="37" t="s">
        <v>0</v>
      </c>
      <c r="I80" s="37" t="str">
        <f>P60</f>
        <v>S. LORENZO DE A.</v>
      </c>
    </row>
    <row r="81" spans="3:9" ht="18.75">
      <c r="C81" s="37" t="str">
        <f t="shared" si="11"/>
        <v>BOCA JRS.</v>
      </c>
      <c r="D81" s="37" t="s">
        <v>0</v>
      </c>
      <c r="E81" s="37" t="str">
        <f>P50</f>
        <v>HURACÁN</v>
      </c>
      <c r="F81" s="36"/>
      <c r="G81" s="37" t="str">
        <f t="shared" si="10"/>
        <v>EXCURSIONISTAS</v>
      </c>
      <c r="H81" s="37" t="s">
        <v>0</v>
      </c>
      <c r="I81" s="37" t="str">
        <f>P59</f>
        <v>RIVER PLATE</v>
      </c>
    </row>
    <row r="82" spans="3:9" ht="18.75" hidden="1">
      <c r="C82" s="37"/>
      <c r="D82" s="37"/>
      <c r="E82" s="37"/>
      <c r="F82" s="36"/>
      <c r="G82" s="37"/>
      <c r="H82" s="37"/>
      <c r="I82" s="37"/>
    </row>
    <row r="83" spans="3:9" ht="18.75" hidden="1">
      <c r="C83" s="37"/>
      <c r="D83" s="37"/>
      <c r="E83" s="37"/>
      <c r="F83" s="36"/>
      <c r="G83" s="37"/>
      <c r="H83" s="37"/>
      <c r="I83" s="37"/>
    </row>
    <row r="84" spans="3:9" ht="18.75" hidden="1">
      <c r="C84" s="37"/>
      <c r="D84" s="37"/>
      <c r="E84" s="37"/>
      <c r="F84" s="36"/>
      <c r="G84" s="37"/>
      <c r="H84" s="37"/>
      <c r="I84" s="37"/>
    </row>
    <row r="85" spans="3:9" ht="18.75" hidden="1">
      <c r="C85" s="15"/>
      <c r="D85" s="15"/>
      <c r="E85" s="15"/>
      <c r="F85" s="14"/>
      <c r="G85" s="15"/>
      <c r="H85" s="15"/>
      <c r="I85" s="15"/>
    </row>
    <row r="86" spans="3:9" ht="18.75" hidden="1">
      <c r="C86" s="15"/>
      <c r="D86" s="15"/>
      <c r="E86" s="15"/>
      <c r="F86" s="14"/>
      <c r="G86" s="15"/>
      <c r="H86" s="15"/>
      <c r="I86" s="15"/>
    </row>
    <row r="87" spans="3:9" ht="18.75" hidden="1">
      <c r="C87" s="15"/>
      <c r="D87" s="15"/>
      <c r="E87" s="15"/>
      <c r="F87" s="14"/>
      <c r="G87" s="15"/>
      <c r="H87" s="15"/>
      <c r="I87" s="15"/>
    </row>
    <row r="88" spans="3:9" ht="18.75" hidden="1">
      <c r="C88" s="15"/>
      <c r="D88" s="15"/>
      <c r="E88" s="15"/>
      <c r="F88" s="14"/>
      <c r="G88" s="15"/>
      <c r="H88" s="15"/>
      <c r="I88" s="15"/>
    </row>
    <row r="89" spans="3:9" ht="18.75">
      <c r="C89" s="14"/>
      <c r="D89" s="14"/>
      <c r="E89" s="14"/>
      <c r="F89" s="14"/>
      <c r="G89" s="14"/>
      <c r="H89" s="14"/>
      <c r="I89" s="14"/>
    </row>
    <row r="90" spans="3:9" ht="18.75">
      <c r="C90" s="33" t="s">
        <v>25</v>
      </c>
      <c r="D90" s="33"/>
      <c r="E90" s="33"/>
      <c r="F90" s="14"/>
      <c r="G90" s="34" t="s">
        <v>26</v>
      </c>
      <c r="H90" s="34"/>
      <c r="I90" s="34"/>
    </row>
    <row r="91" spans="3:9" ht="18.75">
      <c r="C91" s="36"/>
      <c r="D91" s="36"/>
      <c r="E91" s="36"/>
      <c r="F91" s="36"/>
      <c r="G91" s="36"/>
      <c r="H91" s="36"/>
      <c r="I91" s="36"/>
    </row>
    <row r="92" spans="3:9" ht="18.75">
      <c r="C92" s="37" t="str">
        <f>P62</f>
        <v>BELGRANO (CBA.)</v>
      </c>
      <c r="D92" s="37" t="s">
        <v>0</v>
      </c>
      <c r="E92" s="37" t="str">
        <f>P58</f>
        <v>EXCURSIONISTAS</v>
      </c>
      <c r="F92" s="36"/>
      <c r="G92" s="37" t="str">
        <f t="shared" ref="G92:G101" si="12">P48</f>
        <v>DEF. DE BELGRANO</v>
      </c>
      <c r="H92" s="37" t="s">
        <v>0</v>
      </c>
      <c r="I92" s="37" t="str">
        <f>P62</f>
        <v>BELGRANO (CBA.)</v>
      </c>
    </row>
    <row r="93" spans="3:9" ht="18.75">
      <c r="C93" s="37" t="str">
        <f>P59</f>
        <v>RIVER PLATE</v>
      </c>
      <c r="D93" s="37" t="s">
        <v>0</v>
      </c>
      <c r="E93" s="37" t="str">
        <f>P57</f>
        <v>SAT</v>
      </c>
      <c r="F93" s="36"/>
      <c r="G93" s="37" t="str">
        <f t="shared" si="12"/>
        <v>BOCA JRS.</v>
      </c>
      <c r="H93" s="37" t="s">
        <v>0</v>
      </c>
      <c r="I93" s="37" t="str">
        <f>P47</f>
        <v>EL PORVENIR</v>
      </c>
    </row>
    <row r="94" spans="3:9" ht="18.75">
      <c r="C94" s="37" t="str">
        <f>P60</f>
        <v>S. LORENZO DE A.</v>
      </c>
      <c r="D94" s="37" t="s">
        <v>0</v>
      </c>
      <c r="E94" s="37" t="str">
        <f>P56</f>
        <v>ESTUDIANTES DE L.P.</v>
      </c>
      <c r="F94" s="36"/>
      <c r="G94" s="37" t="str">
        <f t="shared" si="12"/>
        <v>HURACÁN</v>
      </c>
      <c r="H94" s="37" t="s">
        <v>0</v>
      </c>
      <c r="I94" s="37" t="str">
        <f>P46</f>
        <v>G. Y ESGRIMA L.P.</v>
      </c>
    </row>
    <row r="95" spans="3:9" ht="18.75">
      <c r="C95" s="37" t="str">
        <f>P61</f>
        <v>ESTUDIANTES</v>
      </c>
      <c r="D95" s="37" t="s">
        <v>0</v>
      </c>
      <c r="E95" s="37" t="str">
        <f>P55</f>
        <v>RACING CLUB</v>
      </c>
      <c r="F95" s="36"/>
      <c r="G95" s="37" t="str">
        <f t="shared" si="12"/>
        <v>UAI - URQUIZA</v>
      </c>
      <c r="H95" s="37" t="s">
        <v>0</v>
      </c>
      <c r="I95" s="37" t="str">
        <f>P45</f>
        <v>INDEPENDIENTE</v>
      </c>
    </row>
    <row r="96" spans="3:9" ht="18.75">
      <c r="C96" s="37" t="str">
        <f t="shared" ref="C96:C101" si="13">P43</f>
        <v>PLATENSE</v>
      </c>
      <c r="D96" s="37" t="s">
        <v>0</v>
      </c>
      <c r="E96" s="37" t="str">
        <f>P54</f>
        <v>BANFIELD</v>
      </c>
      <c r="F96" s="36"/>
      <c r="G96" s="37" t="str">
        <f t="shared" si="12"/>
        <v>ROSARIO CTRAL.</v>
      </c>
      <c r="H96" s="37" t="s">
        <v>0</v>
      </c>
      <c r="I96" s="37" t="str">
        <f>P44</f>
        <v>LANÚS</v>
      </c>
    </row>
    <row r="97" spans="3:9" ht="18.75">
      <c r="C97" s="37" t="str">
        <f t="shared" si="13"/>
        <v>LANÚS</v>
      </c>
      <c r="D97" s="37" t="s">
        <v>0</v>
      </c>
      <c r="E97" s="37" t="str">
        <f>P53</f>
        <v>FERRO CARRIL OESTE</v>
      </c>
      <c r="F97" s="36"/>
      <c r="G97" s="37" t="str">
        <f t="shared" si="12"/>
        <v>FERRO CARRIL OESTE</v>
      </c>
      <c r="H97" s="37" t="s">
        <v>0</v>
      </c>
      <c r="I97" s="37" t="str">
        <f>P43</f>
        <v>PLATENSE</v>
      </c>
    </row>
    <row r="98" spans="3:9" ht="18.75">
      <c r="C98" s="37" t="str">
        <f t="shared" si="13"/>
        <v>INDEPENDIENTE</v>
      </c>
      <c r="D98" s="37" t="s">
        <v>0</v>
      </c>
      <c r="E98" s="37" t="str">
        <f>P52</f>
        <v>ROSARIO CTRAL.</v>
      </c>
      <c r="F98" s="36"/>
      <c r="G98" s="37" t="str">
        <f t="shared" si="12"/>
        <v>BANFIELD</v>
      </c>
      <c r="H98" s="37" t="s">
        <v>0</v>
      </c>
      <c r="I98" s="37" t="str">
        <f>P61</f>
        <v>ESTUDIANTES</v>
      </c>
    </row>
    <row r="99" spans="3:9" ht="18.75">
      <c r="C99" s="37" t="str">
        <f t="shared" si="13"/>
        <v>G. Y ESGRIMA L.P.</v>
      </c>
      <c r="D99" s="37" t="s">
        <v>0</v>
      </c>
      <c r="E99" s="37" t="str">
        <f>P51</f>
        <v>UAI - URQUIZA</v>
      </c>
      <c r="F99" s="36"/>
      <c r="G99" s="37" t="str">
        <f t="shared" si="12"/>
        <v>RACING CLUB</v>
      </c>
      <c r="H99" s="37" t="s">
        <v>0</v>
      </c>
      <c r="I99" s="37" t="str">
        <f>P60</f>
        <v>S. LORENZO DE A.</v>
      </c>
    </row>
    <row r="100" spans="3:9" ht="18.75">
      <c r="C100" s="37" t="str">
        <f t="shared" si="13"/>
        <v>EL PORVENIR</v>
      </c>
      <c r="D100" s="37" t="s">
        <v>0</v>
      </c>
      <c r="E100" s="37" t="str">
        <f>P50</f>
        <v>HURACÁN</v>
      </c>
      <c r="F100" s="36"/>
      <c r="G100" s="37" t="str">
        <f t="shared" si="12"/>
        <v>ESTUDIANTES DE L.P.</v>
      </c>
      <c r="H100" s="37" t="s">
        <v>0</v>
      </c>
      <c r="I100" s="37" t="str">
        <f>P59</f>
        <v>RIVER PLATE</v>
      </c>
    </row>
    <row r="101" spans="3:9" ht="18.75">
      <c r="C101" s="37" t="str">
        <f t="shared" si="13"/>
        <v>DEF. DE BELGRANO</v>
      </c>
      <c r="D101" s="37" t="s">
        <v>0</v>
      </c>
      <c r="E101" s="37" t="str">
        <f>P49</f>
        <v>BOCA JRS.</v>
      </c>
      <c r="F101" s="36"/>
      <c r="G101" s="37" t="str">
        <f t="shared" si="12"/>
        <v>SAT</v>
      </c>
      <c r="H101" s="37" t="s">
        <v>0</v>
      </c>
      <c r="I101" s="37" t="str">
        <f>P58</f>
        <v>EXCURSIONISTAS</v>
      </c>
    </row>
    <row r="102" spans="3:9" ht="18.75">
      <c r="C102" s="38"/>
      <c r="D102" s="38"/>
      <c r="E102" s="39"/>
      <c r="F102" s="36"/>
      <c r="G102" s="38"/>
      <c r="H102" s="38"/>
      <c r="I102" s="39"/>
    </row>
    <row r="103" spans="3:9" ht="18.75">
      <c r="C103" s="33" t="s">
        <v>27</v>
      </c>
      <c r="D103" s="33"/>
      <c r="E103" s="33"/>
      <c r="F103" s="14"/>
      <c r="G103" s="34" t="s">
        <v>28</v>
      </c>
      <c r="H103" s="34"/>
      <c r="I103" s="34"/>
    </row>
    <row r="104" spans="3:9" ht="18.75">
      <c r="C104" s="36"/>
      <c r="D104" s="36"/>
      <c r="E104" s="36"/>
      <c r="F104" s="36"/>
      <c r="G104" s="40"/>
      <c r="H104" s="40"/>
      <c r="I104" s="40"/>
    </row>
    <row r="105" spans="3:9" ht="18.75">
      <c r="C105" s="37" t="str">
        <f>P62</f>
        <v>BELGRANO (CBA.)</v>
      </c>
      <c r="D105" s="37" t="s">
        <v>0</v>
      </c>
      <c r="E105" s="37" t="str">
        <f>P57</f>
        <v>SAT</v>
      </c>
      <c r="F105" s="36"/>
      <c r="G105" s="37" t="s">
        <v>45</v>
      </c>
      <c r="H105" s="37" t="s">
        <v>0</v>
      </c>
      <c r="I105" s="37" t="s">
        <v>44</v>
      </c>
    </row>
    <row r="106" spans="3:9" ht="18.75">
      <c r="C106" s="37" t="str">
        <f>P58</f>
        <v>EXCURSIONISTAS</v>
      </c>
      <c r="D106" s="37" t="s">
        <v>0</v>
      </c>
      <c r="E106" s="37" t="str">
        <f>P56</f>
        <v>ESTUDIANTES DE L.P.</v>
      </c>
      <c r="F106" s="36"/>
      <c r="G106" s="37" t="s">
        <v>40</v>
      </c>
      <c r="H106" s="37" t="s">
        <v>0</v>
      </c>
      <c r="I106" s="37" t="s">
        <v>41</v>
      </c>
    </row>
    <row r="107" spans="3:9" ht="18.75">
      <c r="C107" s="37" t="str">
        <f>P59</f>
        <v>RIVER PLATE</v>
      </c>
      <c r="D107" s="37" t="s">
        <v>0</v>
      </c>
      <c r="E107" s="37" t="str">
        <f>P55</f>
        <v>RACING CLUB</v>
      </c>
      <c r="F107" s="36"/>
      <c r="G107" s="37" t="s">
        <v>47</v>
      </c>
      <c r="H107" s="37" t="s">
        <v>0</v>
      </c>
      <c r="I107" s="37" t="s">
        <v>46</v>
      </c>
    </row>
    <row r="108" spans="3:9" ht="18.75">
      <c r="C108" s="37" t="str">
        <f>P60</f>
        <v>S. LORENZO DE A.</v>
      </c>
      <c r="D108" s="37" t="s">
        <v>0</v>
      </c>
      <c r="E108" s="37" t="str">
        <f>P54</f>
        <v>BANFIELD</v>
      </c>
      <c r="F108" s="36"/>
      <c r="G108" s="37" t="s">
        <v>55</v>
      </c>
      <c r="H108" s="37" t="s">
        <v>0</v>
      </c>
      <c r="I108" s="37" t="s">
        <v>54</v>
      </c>
    </row>
    <row r="109" spans="3:9" ht="18.75">
      <c r="C109" s="37" t="str">
        <f>P61</f>
        <v>ESTUDIANTES</v>
      </c>
      <c r="D109" s="37" t="s">
        <v>0</v>
      </c>
      <c r="E109" s="37" t="str">
        <f>P53</f>
        <v>FERRO CARRIL OESTE</v>
      </c>
      <c r="F109" s="36"/>
      <c r="G109" s="37" t="s">
        <v>52</v>
      </c>
      <c r="H109" s="37" t="s">
        <v>0</v>
      </c>
      <c r="I109" s="37" t="s">
        <v>51</v>
      </c>
    </row>
    <row r="110" spans="3:9" ht="18.75">
      <c r="C110" s="37" t="str">
        <f>P43</f>
        <v>PLATENSE</v>
      </c>
      <c r="D110" s="37" t="s">
        <v>0</v>
      </c>
      <c r="E110" s="37" t="str">
        <f>P52</f>
        <v>ROSARIO CTRAL.</v>
      </c>
      <c r="F110" s="36"/>
      <c r="G110" s="37" t="s">
        <v>42</v>
      </c>
      <c r="H110" s="37" t="s">
        <v>0</v>
      </c>
      <c r="I110" s="37" t="s">
        <v>57</v>
      </c>
    </row>
    <row r="111" spans="3:9" ht="18.75">
      <c r="C111" s="37" t="str">
        <f>P44</f>
        <v>LANÚS</v>
      </c>
      <c r="D111" s="37" t="s">
        <v>0</v>
      </c>
      <c r="E111" s="37" t="str">
        <f>P51</f>
        <v>UAI - URQUIZA</v>
      </c>
      <c r="F111" s="36"/>
      <c r="G111" s="37" t="s">
        <v>38</v>
      </c>
      <c r="H111" s="37" t="s">
        <v>0</v>
      </c>
      <c r="I111" s="37" t="s">
        <v>39</v>
      </c>
    </row>
    <row r="112" spans="3:9" ht="18.75">
      <c r="C112" s="37" t="str">
        <f>P45</f>
        <v>INDEPENDIENTE</v>
      </c>
      <c r="D112" s="37" t="s">
        <v>0</v>
      </c>
      <c r="E112" s="37" t="str">
        <f>P50</f>
        <v>HURACÁN</v>
      </c>
      <c r="F112" s="36"/>
      <c r="G112" s="37" t="s">
        <v>48</v>
      </c>
      <c r="H112" s="37" t="s">
        <v>0</v>
      </c>
      <c r="I112" s="37" t="s">
        <v>16</v>
      </c>
    </row>
    <row r="113" spans="3:9" ht="18.75">
      <c r="C113" s="37" t="str">
        <f>P46</f>
        <v>G. Y ESGRIMA L.P.</v>
      </c>
      <c r="D113" s="37" t="s">
        <v>0</v>
      </c>
      <c r="E113" s="37" t="str">
        <f>P49</f>
        <v>BOCA JRS.</v>
      </c>
      <c r="F113" s="36"/>
      <c r="G113" s="37" t="s">
        <v>50</v>
      </c>
      <c r="H113" s="37" t="s">
        <v>0</v>
      </c>
      <c r="I113" s="37" t="s">
        <v>49</v>
      </c>
    </row>
    <row r="114" spans="3:9" ht="18.75">
      <c r="C114" s="37" t="str">
        <f>P47</f>
        <v>EL PORVENIR</v>
      </c>
      <c r="D114" s="37" t="s">
        <v>0</v>
      </c>
      <c r="E114" s="37" t="str">
        <f>P48</f>
        <v>DEF. DE BELGRANO</v>
      </c>
      <c r="F114" s="36"/>
      <c r="G114" s="37" t="s">
        <v>15</v>
      </c>
      <c r="H114" s="37" t="s">
        <v>0</v>
      </c>
      <c r="I114" s="37" t="s">
        <v>53</v>
      </c>
    </row>
    <row r="115" spans="3:9" ht="18.75">
      <c r="C115" s="36"/>
      <c r="D115" s="36"/>
      <c r="E115" s="36"/>
      <c r="F115" s="36"/>
      <c r="G115" s="36"/>
      <c r="H115" s="36"/>
      <c r="I115" s="36"/>
    </row>
    <row r="116" spans="3:9" ht="18.75">
      <c r="C116" s="34" t="s">
        <v>29</v>
      </c>
      <c r="D116" s="34"/>
      <c r="E116" s="34"/>
      <c r="F116" s="14"/>
      <c r="G116" s="33" t="s">
        <v>30</v>
      </c>
      <c r="H116" s="33"/>
      <c r="I116" s="33"/>
    </row>
    <row r="117" spans="3:9" ht="18.75">
      <c r="C117" s="36"/>
      <c r="D117" s="36"/>
      <c r="E117" s="36"/>
      <c r="F117" s="36"/>
      <c r="G117" s="36"/>
      <c r="H117" s="36"/>
      <c r="I117" s="36"/>
    </row>
    <row r="118" spans="3:9" ht="18.75">
      <c r="C118" s="37" t="str">
        <f t="shared" ref="C118:C127" si="14">P47</f>
        <v>EL PORVENIR</v>
      </c>
      <c r="D118" s="37" t="s">
        <v>0</v>
      </c>
      <c r="E118" s="37" t="str">
        <f>P62</f>
        <v>BELGRANO (CBA.)</v>
      </c>
      <c r="F118" s="36"/>
      <c r="G118" s="37" t="str">
        <f>P62</f>
        <v>BELGRANO (CBA.)</v>
      </c>
      <c r="H118" s="37" t="s">
        <v>0</v>
      </c>
      <c r="I118" s="37" t="str">
        <f>P56</f>
        <v>ESTUDIANTES DE L.P.</v>
      </c>
    </row>
    <row r="119" spans="3:9" ht="18.75">
      <c r="C119" s="37" t="str">
        <f t="shared" si="14"/>
        <v>DEF. DE BELGRANO</v>
      </c>
      <c r="D119" s="37" t="s">
        <v>0</v>
      </c>
      <c r="E119" s="37" t="str">
        <f>P46</f>
        <v>G. Y ESGRIMA L.P.</v>
      </c>
      <c r="F119" s="36"/>
      <c r="G119" s="37" t="str">
        <f>P57</f>
        <v>SAT</v>
      </c>
      <c r="H119" s="37" t="s">
        <v>0</v>
      </c>
      <c r="I119" s="37" t="str">
        <f>P55</f>
        <v>RACING CLUB</v>
      </c>
    </row>
    <row r="120" spans="3:9" ht="18.75">
      <c r="C120" s="37" t="str">
        <f t="shared" si="14"/>
        <v>BOCA JRS.</v>
      </c>
      <c r="D120" s="37" t="s">
        <v>0</v>
      </c>
      <c r="E120" s="37" t="str">
        <f>P45</f>
        <v>INDEPENDIENTE</v>
      </c>
      <c r="F120" s="36"/>
      <c r="G120" s="37" t="str">
        <f>P58</f>
        <v>EXCURSIONISTAS</v>
      </c>
      <c r="H120" s="37" t="s">
        <v>0</v>
      </c>
      <c r="I120" s="37" t="str">
        <f>P54</f>
        <v>BANFIELD</v>
      </c>
    </row>
    <row r="121" spans="3:9" ht="18.75">
      <c r="C121" s="37" t="str">
        <f t="shared" si="14"/>
        <v>HURACÁN</v>
      </c>
      <c r="D121" s="37" t="s">
        <v>0</v>
      </c>
      <c r="E121" s="37" t="str">
        <f>P44</f>
        <v>LANÚS</v>
      </c>
      <c r="F121" s="36"/>
      <c r="G121" s="37" t="str">
        <f>P59</f>
        <v>RIVER PLATE</v>
      </c>
      <c r="H121" s="37" t="s">
        <v>0</v>
      </c>
      <c r="I121" s="37" t="str">
        <f>P53</f>
        <v>FERRO CARRIL OESTE</v>
      </c>
    </row>
    <row r="122" spans="3:9" ht="18.75">
      <c r="C122" s="37" t="str">
        <f t="shared" si="14"/>
        <v>UAI - URQUIZA</v>
      </c>
      <c r="D122" s="37" t="s">
        <v>0</v>
      </c>
      <c r="E122" s="37" t="str">
        <f>P43</f>
        <v>PLATENSE</v>
      </c>
      <c r="F122" s="36"/>
      <c r="G122" s="37" t="str">
        <f>P60</f>
        <v>S. LORENZO DE A.</v>
      </c>
      <c r="H122" s="37" t="s">
        <v>0</v>
      </c>
      <c r="I122" s="37" t="str">
        <f>P52</f>
        <v>ROSARIO CTRAL.</v>
      </c>
    </row>
    <row r="123" spans="3:9" ht="18.75">
      <c r="C123" s="37" t="str">
        <f t="shared" si="14"/>
        <v>ROSARIO CTRAL.</v>
      </c>
      <c r="D123" s="37" t="s">
        <v>0</v>
      </c>
      <c r="E123" s="37" t="str">
        <f>P61</f>
        <v>ESTUDIANTES</v>
      </c>
      <c r="F123" s="36"/>
      <c r="G123" s="37" t="str">
        <f>P61</f>
        <v>ESTUDIANTES</v>
      </c>
      <c r="H123" s="37" t="s">
        <v>0</v>
      </c>
      <c r="I123" s="37" t="str">
        <f>P51</f>
        <v>UAI - URQUIZA</v>
      </c>
    </row>
    <row r="124" spans="3:9" ht="18.75">
      <c r="C124" s="37" t="str">
        <f t="shared" si="14"/>
        <v>FERRO CARRIL OESTE</v>
      </c>
      <c r="D124" s="37" t="s">
        <v>0</v>
      </c>
      <c r="E124" s="37" t="str">
        <f>P60</f>
        <v>S. LORENZO DE A.</v>
      </c>
      <c r="F124" s="36"/>
      <c r="G124" s="37" t="str">
        <f>P43</f>
        <v>PLATENSE</v>
      </c>
      <c r="H124" s="37" t="s">
        <v>0</v>
      </c>
      <c r="I124" s="37" t="str">
        <f>P50</f>
        <v>HURACÁN</v>
      </c>
    </row>
    <row r="125" spans="3:9" ht="18.75">
      <c r="C125" s="37" t="str">
        <f t="shared" si="14"/>
        <v>BANFIELD</v>
      </c>
      <c r="D125" s="37" t="s">
        <v>0</v>
      </c>
      <c r="E125" s="37" t="str">
        <f>P59</f>
        <v>RIVER PLATE</v>
      </c>
      <c r="F125" s="36"/>
      <c r="G125" s="37" t="str">
        <f>P44</f>
        <v>LANÚS</v>
      </c>
      <c r="H125" s="37" t="s">
        <v>0</v>
      </c>
      <c r="I125" s="37" t="str">
        <f>P49</f>
        <v>BOCA JRS.</v>
      </c>
    </row>
    <row r="126" spans="3:9" ht="18.75">
      <c r="C126" s="37" t="str">
        <f t="shared" si="14"/>
        <v>RACING CLUB</v>
      </c>
      <c r="D126" s="37" t="s">
        <v>0</v>
      </c>
      <c r="E126" s="37" t="str">
        <f>P58</f>
        <v>EXCURSIONISTAS</v>
      </c>
      <c r="F126" s="36"/>
      <c r="G126" s="37" t="str">
        <f>P45</f>
        <v>INDEPENDIENTE</v>
      </c>
      <c r="H126" s="37" t="s">
        <v>0</v>
      </c>
      <c r="I126" s="37" t="str">
        <f>P48</f>
        <v>DEF. DE BELGRANO</v>
      </c>
    </row>
    <row r="127" spans="3:9" ht="18.75">
      <c r="C127" s="37" t="str">
        <f t="shared" si="14"/>
        <v>ESTUDIANTES DE L.P.</v>
      </c>
      <c r="D127" s="37" t="s">
        <v>0</v>
      </c>
      <c r="E127" s="37" t="str">
        <f>P57</f>
        <v>SAT</v>
      </c>
      <c r="F127" s="36"/>
      <c r="G127" s="37" t="str">
        <f>P46</f>
        <v>G. Y ESGRIMA L.P.</v>
      </c>
      <c r="H127" s="37" t="s">
        <v>0</v>
      </c>
      <c r="I127" s="37" t="str">
        <f>P47</f>
        <v>EL PORVENIR</v>
      </c>
    </row>
    <row r="128" spans="3:9" ht="18.75">
      <c r="C128" s="36"/>
      <c r="D128" s="36"/>
      <c r="E128" s="36"/>
      <c r="F128" s="36"/>
      <c r="G128" s="36"/>
      <c r="H128" s="36"/>
      <c r="I128" s="36"/>
    </row>
    <row r="129" spans="3:9" ht="18.75">
      <c r="C129" s="34" t="s">
        <v>31</v>
      </c>
      <c r="D129" s="34"/>
      <c r="E129" s="34"/>
      <c r="F129" s="14"/>
      <c r="G129" s="33" t="s">
        <v>32</v>
      </c>
      <c r="H129" s="33"/>
      <c r="I129" s="33"/>
    </row>
    <row r="130" spans="3:9" ht="18.75">
      <c r="C130" s="36"/>
      <c r="D130" s="36"/>
      <c r="E130" s="36"/>
      <c r="F130" s="36"/>
      <c r="G130" s="36"/>
      <c r="H130" s="36"/>
      <c r="I130" s="36"/>
    </row>
    <row r="131" spans="3:9" ht="18.75">
      <c r="C131" s="37" t="str">
        <f t="shared" ref="C131:C140" si="15">P46</f>
        <v>G. Y ESGRIMA L.P.</v>
      </c>
      <c r="D131" s="37" t="s">
        <v>0</v>
      </c>
      <c r="E131" s="37" t="str">
        <f>P62</f>
        <v>BELGRANO (CBA.)</v>
      </c>
      <c r="F131" s="36"/>
      <c r="G131" s="37" t="str">
        <f>P62</f>
        <v>BELGRANO (CBA.)</v>
      </c>
      <c r="H131" s="37" t="s">
        <v>0</v>
      </c>
      <c r="I131" s="37" t="str">
        <f>P55</f>
        <v>RACING CLUB</v>
      </c>
    </row>
    <row r="132" spans="3:9" ht="18.75">
      <c r="C132" s="37" t="str">
        <f t="shared" si="15"/>
        <v>EL PORVENIR</v>
      </c>
      <c r="D132" s="37" t="s">
        <v>0</v>
      </c>
      <c r="E132" s="37" t="str">
        <f>P45</f>
        <v>INDEPENDIENTE</v>
      </c>
      <c r="F132" s="36"/>
      <c r="G132" s="37" t="str">
        <f t="shared" ref="G132:G137" si="16">P56</f>
        <v>ESTUDIANTES DE L.P.</v>
      </c>
      <c r="H132" s="37" t="s">
        <v>0</v>
      </c>
      <c r="I132" s="37" t="str">
        <f>P54</f>
        <v>BANFIELD</v>
      </c>
    </row>
    <row r="133" spans="3:9" ht="18.75">
      <c r="C133" s="37" t="str">
        <f t="shared" si="15"/>
        <v>DEF. DE BELGRANO</v>
      </c>
      <c r="D133" s="37" t="s">
        <v>0</v>
      </c>
      <c r="E133" s="37" t="str">
        <f>P44</f>
        <v>LANÚS</v>
      </c>
      <c r="F133" s="36"/>
      <c r="G133" s="37" t="str">
        <f t="shared" si="16"/>
        <v>SAT</v>
      </c>
      <c r="H133" s="37" t="s">
        <v>0</v>
      </c>
      <c r="I133" s="37" t="str">
        <f>P53</f>
        <v>FERRO CARRIL OESTE</v>
      </c>
    </row>
    <row r="134" spans="3:9" ht="18.75">
      <c r="C134" s="37" t="str">
        <f t="shared" si="15"/>
        <v>BOCA JRS.</v>
      </c>
      <c r="D134" s="37" t="s">
        <v>0</v>
      </c>
      <c r="E134" s="37" t="str">
        <f>P43</f>
        <v>PLATENSE</v>
      </c>
      <c r="F134" s="36"/>
      <c r="G134" s="37" t="str">
        <f t="shared" si="16"/>
        <v>EXCURSIONISTAS</v>
      </c>
      <c r="H134" s="37" t="s">
        <v>0</v>
      </c>
      <c r="I134" s="37" t="str">
        <f>P52</f>
        <v>ROSARIO CTRAL.</v>
      </c>
    </row>
    <row r="135" spans="3:9" ht="18.75">
      <c r="C135" s="37" t="str">
        <f t="shared" si="15"/>
        <v>HURACÁN</v>
      </c>
      <c r="D135" s="37" t="s">
        <v>0</v>
      </c>
      <c r="E135" s="37" t="str">
        <f>P61</f>
        <v>ESTUDIANTES</v>
      </c>
      <c r="F135" s="36"/>
      <c r="G135" s="37" t="str">
        <f t="shared" si="16"/>
        <v>RIVER PLATE</v>
      </c>
      <c r="H135" s="37" t="s">
        <v>0</v>
      </c>
      <c r="I135" s="37" t="str">
        <f>P51</f>
        <v>UAI - URQUIZA</v>
      </c>
    </row>
    <row r="136" spans="3:9" ht="18.75">
      <c r="C136" s="37" t="str">
        <f t="shared" si="15"/>
        <v>UAI - URQUIZA</v>
      </c>
      <c r="D136" s="37" t="s">
        <v>0</v>
      </c>
      <c r="E136" s="37" t="str">
        <f>P60</f>
        <v>S. LORENZO DE A.</v>
      </c>
      <c r="F136" s="36"/>
      <c r="G136" s="37" t="str">
        <f t="shared" si="16"/>
        <v>S. LORENZO DE A.</v>
      </c>
      <c r="H136" s="37" t="s">
        <v>0</v>
      </c>
      <c r="I136" s="37" t="str">
        <f>P50</f>
        <v>HURACÁN</v>
      </c>
    </row>
    <row r="137" spans="3:9" ht="18.75">
      <c r="C137" s="37" t="str">
        <f t="shared" si="15"/>
        <v>ROSARIO CTRAL.</v>
      </c>
      <c r="D137" s="37" t="s">
        <v>0</v>
      </c>
      <c r="E137" s="37" t="str">
        <f>P59</f>
        <v>RIVER PLATE</v>
      </c>
      <c r="F137" s="36"/>
      <c r="G137" s="37" t="str">
        <f t="shared" si="16"/>
        <v>ESTUDIANTES</v>
      </c>
      <c r="H137" s="37" t="s">
        <v>0</v>
      </c>
      <c r="I137" s="37" t="str">
        <f>P49</f>
        <v>BOCA JRS.</v>
      </c>
    </row>
    <row r="138" spans="3:9" ht="18.75">
      <c r="C138" s="37" t="str">
        <f t="shared" si="15"/>
        <v>FERRO CARRIL OESTE</v>
      </c>
      <c r="D138" s="37" t="s">
        <v>0</v>
      </c>
      <c r="E138" s="37" t="str">
        <f>P58</f>
        <v>EXCURSIONISTAS</v>
      </c>
      <c r="F138" s="36"/>
      <c r="G138" s="37" t="str">
        <f>P43</f>
        <v>PLATENSE</v>
      </c>
      <c r="H138" s="37" t="s">
        <v>0</v>
      </c>
      <c r="I138" s="37" t="str">
        <f>P48</f>
        <v>DEF. DE BELGRANO</v>
      </c>
    </row>
    <row r="139" spans="3:9" ht="18.75">
      <c r="C139" s="37" t="str">
        <f t="shared" si="15"/>
        <v>BANFIELD</v>
      </c>
      <c r="D139" s="37" t="s">
        <v>0</v>
      </c>
      <c r="E139" s="37" t="str">
        <f>P57</f>
        <v>SAT</v>
      </c>
      <c r="F139" s="36"/>
      <c r="G139" s="37" t="str">
        <f>P44</f>
        <v>LANÚS</v>
      </c>
      <c r="H139" s="37" t="s">
        <v>0</v>
      </c>
      <c r="I139" s="37" t="str">
        <f>P47</f>
        <v>EL PORVENIR</v>
      </c>
    </row>
    <row r="140" spans="3:9" ht="18.75">
      <c r="C140" s="37" t="str">
        <f t="shared" si="15"/>
        <v>RACING CLUB</v>
      </c>
      <c r="D140" s="37" t="s">
        <v>0</v>
      </c>
      <c r="E140" s="37" t="str">
        <f>P56</f>
        <v>ESTUDIANTES DE L.P.</v>
      </c>
      <c r="F140" s="36"/>
      <c r="G140" s="37" t="str">
        <f>P45</f>
        <v>INDEPENDIENTE</v>
      </c>
      <c r="H140" s="37" t="s">
        <v>0</v>
      </c>
      <c r="I140" s="37" t="str">
        <f>P46</f>
        <v>G. Y ESGRIMA L.P.</v>
      </c>
    </row>
    <row r="141" spans="3:9" ht="18.75">
      <c r="C141" s="36"/>
      <c r="D141" s="36"/>
      <c r="E141" s="36"/>
      <c r="F141" s="36"/>
      <c r="G141" s="36"/>
      <c r="H141" s="36"/>
      <c r="I141" s="36"/>
    </row>
    <row r="142" spans="3:9" ht="18.75">
      <c r="C142" s="34" t="s">
        <v>33</v>
      </c>
      <c r="D142" s="34"/>
      <c r="E142" s="34"/>
      <c r="F142" s="14"/>
      <c r="G142" s="33" t="s">
        <v>34</v>
      </c>
      <c r="H142" s="33"/>
      <c r="I142" s="33"/>
    </row>
    <row r="143" spans="3:9" ht="18.75">
      <c r="C143" s="36"/>
      <c r="D143" s="36"/>
      <c r="E143" s="36"/>
      <c r="F143" s="36"/>
      <c r="G143" s="36"/>
      <c r="H143" s="36"/>
      <c r="I143" s="36"/>
    </row>
    <row r="144" spans="3:9" ht="18.75">
      <c r="C144" s="37" t="str">
        <f t="shared" ref="C144:C153" si="17">P45</f>
        <v>INDEPENDIENTE</v>
      </c>
      <c r="D144" s="37" t="s">
        <v>0</v>
      </c>
      <c r="E144" s="37" t="str">
        <f>P62</f>
        <v>BELGRANO (CBA.)</v>
      </c>
      <c r="F144" s="36"/>
      <c r="G144" s="37" t="str">
        <f>P62</f>
        <v>BELGRANO (CBA.)</v>
      </c>
      <c r="H144" s="37" t="s">
        <v>0</v>
      </c>
      <c r="I144" s="37" t="str">
        <f>P54</f>
        <v>BANFIELD</v>
      </c>
    </row>
    <row r="145" spans="3:9" ht="18.75">
      <c r="C145" s="37" t="str">
        <f t="shared" si="17"/>
        <v>G. Y ESGRIMA L.P.</v>
      </c>
      <c r="D145" s="37" t="s">
        <v>0</v>
      </c>
      <c r="E145" s="37" t="str">
        <f>P44</f>
        <v>LANÚS</v>
      </c>
      <c r="F145" s="36"/>
      <c r="G145" s="37" t="str">
        <f t="shared" ref="G145:G151" si="18">P55</f>
        <v>RACING CLUB</v>
      </c>
      <c r="H145" s="37" t="s">
        <v>0</v>
      </c>
      <c r="I145" s="37" t="str">
        <f>P53</f>
        <v>FERRO CARRIL OESTE</v>
      </c>
    </row>
    <row r="146" spans="3:9" ht="18.75">
      <c r="C146" s="37" t="str">
        <f t="shared" si="17"/>
        <v>EL PORVENIR</v>
      </c>
      <c r="D146" s="37" t="s">
        <v>0</v>
      </c>
      <c r="E146" s="37" t="str">
        <f>P43</f>
        <v>PLATENSE</v>
      </c>
      <c r="F146" s="36"/>
      <c r="G146" s="37" t="str">
        <f t="shared" si="18"/>
        <v>ESTUDIANTES DE L.P.</v>
      </c>
      <c r="H146" s="37" t="s">
        <v>0</v>
      </c>
      <c r="I146" s="37" t="str">
        <f>P52</f>
        <v>ROSARIO CTRAL.</v>
      </c>
    </row>
    <row r="147" spans="3:9" ht="18.75">
      <c r="C147" s="37" t="str">
        <f t="shared" si="17"/>
        <v>DEF. DE BELGRANO</v>
      </c>
      <c r="D147" s="37" t="s">
        <v>0</v>
      </c>
      <c r="E147" s="37" t="str">
        <f>P61</f>
        <v>ESTUDIANTES</v>
      </c>
      <c r="F147" s="36"/>
      <c r="G147" s="37" t="str">
        <f t="shared" si="18"/>
        <v>SAT</v>
      </c>
      <c r="H147" s="37" t="s">
        <v>0</v>
      </c>
      <c r="I147" s="37" t="str">
        <f>P51</f>
        <v>UAI - URQUIZA</v>
      </c>
    </row>
    <row r="148" spans="3:9" ht="18.75">
      <c r="C148" s="37" t="str">
        <f t="shared" si="17"/>
        <v>BOCA JRS.</v>
      </c>
      <c r="D148" s="37" t="s">
        <v>0</v>
      </c>
      <c r="E148" s="37" t="str">
        <f>P60</f>
        <v>S. LORENZO DE A.</v>
      </c>
      <c r="F148" s="36"/>
      <c r="G148" s="37" t="str">
        <f t="shared" si="18"/>
        <v>EXCURSIONISTAS</v>
      </c>
      <c r="H148" s="37" t="s">
        <v>0</v>
      </c>
      <c r="I148" s="37" t="str">
        <f>P50</f>
        <v>HURACÁN</v>
      </c>
    </row>
    <row r="149" spans="3:9" ht="18.75">
      <c r="C149" s="37" t="str">
        <f t="shared" si="17"/>
        <v>HURACÁN</v>
      </c>
      <c r="D149" s="37" t="s">
        <v>0</v>
      </c>
      <c r="E149" s="37" t="str">
        <f>P59</f>
        <v>RIVER PLATE</v>
      </c>
      <c r="F149" s="36"/>
      <c r="G149" s="37" t="str">
        <f t="shared" si="18"/>
        <v>RIVER PLATE</v>
      </c>
      <c r="H149" s="37" t="s">
        <v>0</v>
      </c>
      <c r="I149" s="37" t="str">
        <f>P49</f>
        <v>BOCA JRS.</v>
      </c>
    </row>
    <row r="150" spans="3:9" ht="18.75">
      <c r="C150" s="37" t="str">
        <f t="shared" si="17"/>
        <v>UAI - URQUIZA</v>
      </c>
      <c r="D150" s="37" t="s">
        <v>0</v>
      </c>
      <c r="E150" s="37" t="str">
        <f>P58</f>
        <v>EXCURSIONISTAS</v>
      </c>
      <c r="F150" s="36"/>
      <c r="G150" s="37" t="str">
        <f t="shared" si="18"/>
        <v>S. LORENZO DE A.</v>
      </c>
      <c r="H150" s="37" t="s">
        <v>0</v>
      </c>
      <c r="I150" s="37" t="str">
        <f>P48</f>
        <v>DEF. DE BELGRANO</v>
      </c>
    </row>
    <row r="151" spans="3:9" ht="18.75">
      <c r="C151" s="37" t="str">
        <f t="shared" si="17"/>
        <v>ROSARIO CTRAL.</v>
      </c>
      <c r="D151" s="37" t="s">
        <v>0</v>
      </c>
      <c r="E151" s="37" t="str">
        <f>P57</f>
        <v>SAT</v>
      </c>
      <c r="F151" s="36"/>
      <c r="G151" s="37" t="str">
        <f t="shared" si="18"/>
        <v>ESTUDIANTES</v>
      </c>
      <c r="H151" s="37" t="s">
        <v>0</v>
      </c>
      <c r="I151" s="37" t="str">
        <f>P47</f>
        <v>EL PORVENIR</v>
      </c>
    </row>
    <row r="152" spans="3:9" ht="18.75">
      <c r="C152" s="37" t="str">
        <f t="shared" si="17"/>
        <v>FERRO CARRIL OESTE</v>
      </c>
      <c r="D152" s="37" t="s">
        <v>0</v>
      </c>
      <c r="E152" s="37" t="str">
        <f>P56</f>
        <v>ESTUDIANTES DE L.P.</v>
      </c>
      <c r="F152" s="36"/>
      <c r="G152" s="37" t="str">
        <f>P43</f>
        <v>PLATENSE</v>
      </c>
      <c r="H152" s="37" t="s">
        <v>0</v>
      </c>
      <c r="I152" s="37" t="str">
        <f>P46</f>
        <v>G. Y ESGRIMA L.P.</v>
      </c>
    </row>
    <row r="153" spans="3:9" ht="18.75">
      <c r="C153" s="37" t="str">
        <f t="shared" si="17"/>
        <v>BANFIELD</v>
      </c>
      <c r="D153" s="37" t="s">
        <v>0</v>
      </c>
      <c r="E153" s="37" t="str">
        <f>P55</f>
        <v>RACING CLUB</v>
      </c>
      <c r="F153" s="36"/>
      <c r="G153" s="37" t="str">
        <f>P44</f>
        <v>LANÚS</v>
      </c>
      <c r="H153" s="37" t="s">
        <v>0</v>
      </c>
      <c r="I153" s="37" t="str">
        <f>P45</f>
        <v>INDEPENDIENTE</v>
      </c>
    </row>
    <row r="154" spans="3:9" ht="18.75" hidden="1">
      <c r="C154" s="37"/>
      <c r="D154" s="37"/>
      <c r="E154" s="37"/>
      <c r="F154" s="36"/>
      <c r="G154" s="37"/>
      <c r="H154" s="37"/>
      <c r="I154" s="37"/>
    </row>
    <row r="155" spans="3:9" ht="18.75" hidden="1">
      <c r="C155" s="37"/>
      <c r="D155" s="37"/>
      <c r="E155" s="37"/>
      <c r="F155" s="36"/>
      <c r="G155" s="37"/>
      <c r="H155" s="37"/>
      <c r="I155" s="37"/>
    </row>
    <row r="156" spans="3:9" ht="18.75" hidden="1">
      <c r="C156" s="37"/>
      <c r="D156" s="37"/>
      <c r="E156" s="37"/>
      <c r="F156" s="36"/>
      <c r="G156" s="37"/>
      <c r="H156" s="37"/>
      <c r="I156" s="37"/>
    </row>
    <row r="157" spans="3:9" ht="18.75" hidden="1">
      <c r="C157" s="37"/>
      <c r="D157" s="37"/>
      <c r="E157" s="37"/>
      <c r="F157" s="36"/>
      <c r="G157" s="37"/>
      <c r="H157" s="37"/>
      <c r="I157" s="37"/>
    </row>
    <row r="158" spans="3:9" ht="18.75" hidden="1">
      <c r="C158" s="37"/>
      <c r="D158" s="37"/>
      <c r="E158" s="37"/>
      <c r="F158" s="36"/>
      <c r="G158" s="37"/>
      <c r="H158" s="37"/>
      <c r="I158" s="37"/>
    </row>
    <row r="159" spans="3:9" ht="18.75">
      <c r="C159" s="36"/>
      <c r="D159" s="36"/>
      <c r="E159" s="36"/>
      <c r="F159" s="36"/>
      <c r="G159" s="36"/>
      <c r="H159" s="36"/>
      <c r="I159" s="36"/>
    </row>
    <row r="160" spans="3:9" ht="18.75">
      <c r="C160" s="34" t="s">
        <v>35</v>
      </c>
      <c r="D160" s="34"/>
      <c r="E160" s="34"/>
      <c r="F160" s="14"/>
      <c r="G160" s="33" t="s">
        <v>36</v>
      </c>
      <c r="H160" s="33"/>
      <c r="I160" s="33"/>
    </row>
    <row r="161" spans="3:14" ht="18.75">
      <c r="C161" s="36"/>
      <c r="D161" s="36"/>
      <c r="E161" s="36"/>
      <c r="F161" s="36"/>
      <c r="G161" s="36"/>
      <c r="H161" s="36"/>
      <c r="I161" s="36"/>
    </row>
    <row r="162" spans="3:14" ht="18.75">
      <c r="C162" s="37" t="str">
        <f t="shared" ref="C162:C171" si="19">P44</f>
        <v>LANÚS</v>
      </c>
      <c r="D162" s="37" t="s">
        <v>0</v>
      </c>
      <c r="E162" s="37" t="str">
        <f>P62</f>
        <v>BELGRANO (CBA.)</v>
      </c>
      <c r="F162" s="36"/>
      <c r="G162" s="37" t="str">
        <f>P62</f>
        <v>BELGRANO (CBA.)</v>
      </c>
      <c r="H162" s="37" t="s">
        <v>0</v>
      </c>
      <c r="I162" s="37" t="str">
        <f>P53</f>
        <v>FERRO CARRIL OESTE</v>
      </c>
    </row>
    <row r="163" spans="3:14" ht="18.75">
      <c r="C163" s="37" t="str">
        <f t="shared" si="19"/>
        <v>INDEPENDIENTE</v>
      </c>
      <c r="D163" s="37" t="s">
        <v>0</v>
      </c>
      <c r="E163" s="37" t="str">
        <f>P43</f>
        <v>PLATENSE</v>
      </c>
      <c r="F163" s="36"/>
      <c r="G163" s="37" t="str">
        <f t="shared" ref="G163:G170" si="20">P54</f>
        <v>BANFIELD</v>
      </c>
      <c r="H163" s="37" t="s">
        <v>0</v>
      </c>
      <c r="I163" s="37" t="str">
        <f>P52</f>
        <v>ROSARIO CTRAL.</v>
      </c>
    </row>
    <row r="164" spans="3:14" ht="18.75">
      <c r="C164" s="37" t="str">
        <f t="shared" si="19"/>
        <v>G. Y ESGRIMA L.P.</v>
      </c>
      <c r="D164" s="37" t="s">
        <v>0</v>
      </c>
      <c r="E164" s="37" t="str">
        <f>P61</f>
        <v>ESTUDIANTES</v>
      </c>
      <c r="F164" s="36"/>
      <c r="G164" s="37" t="str">
        <f t="shared" si="20"/>
        <v>RACING CLUB</v>
      </c>
      <c r="H164" s="37" t="s">
        <v>0</v>
      </c>
      <c r="I164" s="37" t="str">
        <f>P51</f>
        <v>UAI - URQUIZA</v>
      </c>
    </row>
    <row r="165" spans="3:14" ht="18.75">
      <c r="C165" s="37" t="str">
        <f t="shared" si="19"/>
        <v>EL PORVENIR</v>
      </c>
      <c r="D165" s="37" t="s">
        <v>0</v>
      </c>
      <c r="E165" s="37" t="str">
        <f>P60</f>
        <v>S. LORENZO DE A.</v>
      </c>
      <c r="F165" s="36"/>
      <c r="G165" s="37" t="str">
        <f t="shared" si="20"/>
        <v>ESTUDIANTES DE L.P.</v>
      </c>
      <c r="H165" s="37" t="s">
        <v>0</v>
      </c>
      <c r="I165" s="37" t="str">
        <f>P50</f>
        <v>HURACÁN</v>
      </c>
    </row>
    <row r="166" spans="3:14" ht="18.75">
      <c r="C166" s="37" t="str">
        <f t="shared" si="19"/>
        <v>DEF. DE BELGRANO</v>
      </c>
      <c r="D166" s="37" t="s">
        <v>0</v>
      </c>
      <c r="E166" s="37" t="str">
        <f>P59</f>
        <v>RIVER PLATE</v>
      </c>
      <c r="F166" s="36"/>
      <c r="G166" s="37" t="str">
        <f t="shared" si="20"/>
        <v>SAT</v>
      </c>
      <c r="H166" s="37" t="s">
        <v>0</v>
      </c>
      <c r="I166" s="37" t="str">
        <f>P49</f>
        <v>BOCA JRS.</v>
      </c>
    </row>
    <row r="167" spans="3:14" ht="18.75">
      <c r="C167" s="37" t="str">
        <f t="shared" si="19"/>
        <v>BOCA JRS.</v>
      </c>
      <c r="D167" s="37" t="s">
        <v>0</v>
      </c>
      <c r="E167" s="37" t="str">
        <f>P58</f>
        <v>EXCURSIONISTAS</v>
      </c>
      <c r="F167" s="36"/>
      <c r="G167" s="37" t="str">
        <f t="shared" si="20"/>
        <v>EXCURSIONISTAS</v>
      </c>
      <c r="H167" s="37" t="s">
        <v>0</v>
      </c>
      <c r="I167" s="37" t="str">
        <f>P48</f>
        <v>DEF. DE BELGRANO</v>
      </c>
    </row>
    <row r="168" spans="3:14" ht="18.75">
      <c r="C168" s="37" t="str">
        <f t="shared" si="19"/>
        <v>HURACÁN</v>
      </c>
      <c r="D168" s="37" t="s">
        <v>0</v>
      </c>
      <c r="E168" s="37" t="str">
        <f>P57</f>
        <v>SAT</v>
      </c>
      <c r="F168" s="36"/>
      <c r="G168" s="37" t="str">
        <f t="shared" si="20"/>
        <v>RIVER PLATE</v>
      </c>
      <c r="H168" s="37" t="s">
        <v>0</v>
      </c>
      <c r="I168" s="37" t="str">
        <f>P47</f>
        <v>EL PORVENIR</v>
      </c>
    </row>
    <row r="169" spans="3:14" ht="18.75">
      <c r="C169" s="37" t="str">
        <f t="shared" si="19"/>
        <v>UAI - URQUIZA</v>
      </c>
      <c r="D169" s="37" t="s">
        <v>0</v>
      </c>
      <c r="E169" s="37" t="str">
        <f>P56</f>
        <v>ESTUDIANTES DE L.P.</v>
      </c>
      <c r="F169" s="36"/>
      <c r="G169" s="37" t="str">
        <f t="shared" si="20"/>
        <v>S. LORENZO DE A.</v>
      </c>
      <c r="H169" s="37" t="s">
        <v>0</v>
      </c>
      <c r="I169" s="37" t="str">
        <f>P46</f>
        <v>G. Y ESGRIMA L.P.</v>
      </c>
    </row>
    <row r="170" spans="3:14" ht="18.75">
      <c r="C170" s="37" t="str">
        <f t="shared" si="19"/>
        <v>ROSARIO CTRAL.</v>
      </c>
      <c r="D170" s="37" t="s">
        <v>0</v>
      </c>
      <c r="E170" s="37" t="str">
        <f>P55</f>
        <v>RACING CLUB</v>
      </c>
      <c r="F170" s="36"/>
      <c r="G170" s="37" t="str">
        <f t="shared" si="20"/>
        <v>ESTUDIANTES</v>
      </c>
      <c r="H170" s="37" t="s">
        <v>0</v>
      </c>
      <c r="I170" s="37" t="str">
        <f>P45</f>
        <v>INDEPENDIENTE</v>
      </c>
    </row>
    <row r="171" spans="3:14" ht="18.75">
      <c r="C171" s="37" t="str">
        <f t="shared" si="19"/>
        <v>FERRO CARRIL OESTE</v>
      </c>
      <c r="D171" s="37" t="s">
        <v>0</v>
      </c>
      <c r="E171" s="37" t="str">
        <f>P54</f>
        <v>BANFIELD</v>
      </c>
      <c r="F171" s="36"/>
      <c r="G171" s="37" t="str">
        <f>P43</f>
        <v>PLATENSE</v>
      </c>
      <c r="H171" s="37" t="s">
        <v>0</v>
      </c>
      <c r="I171" s="37" t="str">
        <f>P44</f>
        <v>LANÚS</v>
      </c>
      <c r="J171" s="2"/>
      <c r="K171" s="2"/>
      <c r="L171" s="2"/>
      <c r="M171" s="2"/>
      <c r="N171" s="2"/>
    </row>
    <row r="172" spans="3:14" ht="18.75">
      <c r="C172" s="38"/>
      <c r="D172" s="38"/>
      <c r="E172" s="39"/>
      <c r="F172" s="36"/>
      <c r="G172" s="38"/>
      <c r="H172" s="38"/>
      <c r="I172" s="39"/>
      <c r="J172" s="2"/>
      <c r="K172" s="2"/>
      <c r="L172" s="2"/>
      <c r="M172" s="2"/>
      <c r="N172" s="2"/>
    </row>
    <row r="173" spans="3:14" ht="18.75">
      <c r="C173" s="34" t="s">
        <v>37</v>
      </c>
      <c r="D173" s="34"/>
      <c r="E173" s="34"/>
      <c r="F173" s="14"/>
      <c r="G173" s="33" t="s">
        <v>56</v>
      </c>
      <c r="H173" s="33"/>
      <c r="I173" s="33"/>
      <c r="J173" s="2"/>
      <c r="K173" s="2"/>
      <c r="L173" s="2"/>
      <c r="M173" s="2"/>
      <c r="N173" s="2"/>
    </row>
    <row r="174" spans="3:14" ht="18.75">
      <c r="C174" s="36"/>
      <c r="D174" s="36"/>
      <c r="E174" s="36"/>
      <c r="F174" s="36"/>
      <c r="G174" s="36"/>
      <c r="H174" s="36"/>
      <c r="I174" s="36"/>
      <c r="J174" s="2"/>
      <c r="K174" s="2"/>
      <c r="L174" s="2"/>
      <c r="M174" s="2"/>
      <c r="N174" s="2"/>
    </row>
    <row r="175" spans="3:14" ht="18.75">
      <c r="C175" s="37" t="str">
        <f t="shared" ref="C175:C184" si="21">P43</f>
        <v>PLATENSE</v>
      </c>
      <c r="D175" s="37" t="s">
        <v>0</v>
      </c>
      <c r="E175" s="37" t="str">
        <f>P62</f>
        <v>BELGRANO (CBA.)</v>
      </c>
      <c r="F175" s="36"/>
      <c r="G175" s="37" t="str">
        <f>P62</f>
        <v>BELGRANO (CBA.)</v>
      </c>
      <c r="H175" s="37" t="s">
        <v>0</v>
      </c>
      <c r="I175" s="37" t="str">
        <f>P52</f>
        <v>ROSARIO CTRAL.</v>
      </c>
      <c r="J175" s="2"/>
      <c r="K175" s="2"/>
      <c r="L175" s="2"/>
      <c r="M175" s="2"/>
      <c r="N175" s="2"/>
    </row>
    <row r="176" spans="3:14" ht="18.75">
      <c r="C176" s="37" t="str">
        <f t="shared" si="21"/>
        <v>LANÚS</v>
      </c>
      <c r="D176" s="37" t="s">
        <v>0</v>
      </c>
      <c r="E176" s="37" t="str">
        <f>P61</f>
        <v>ESTUDIANTES</v>
      </c>
      <c r="F176" s="36"/>
      <c r="G176" s="37" t="str">
        <f t="shared" ref="G176:G184" si="22">P53</f>
        <v>FERRO CARRIL OESTE</v>
      </c>
      <c r="H176" s="37" t="s">
        <v>0</v>
      </c>
      <c r="I176" s="37" t="str">
        <f>P51</f>
        <v>UAI - URQUIZA</v>
      </c>
      <c r="J176" s="2"/>
      <c r="K176" s="2"/>
      <c r="L176" s="2"/>
      <c r="M176" s="2"/>
      <c r="N176" s="2"/>
    </row>
    <row r="177" spans="2:14" ht="18.75">
      <c r="C177" s="37" t="str">
        <f t="shared" si="21"/>
        <v>INDEPENDIENTE</v>
      </c>
      <c r="D177" s="37" t="s">
        <v>0</v>
      </c>
      <c r="E177" s="37" t="str">
        <f>P60</f>
        <v>S. LORENZO DE A.</v>
      </c>
      <c r="F177" s="36"/>
      <c r="G177" s="37" t="str">
        <f t="shared" si="22"/>
        <v>BANFIELD</v>
      </c>
      <c r="H177" s="37" t="s">
        <v>0</v>
      </c>
      <c r="I177" s="37" t="str">
        <f>P50</f>
        <v>HURACÁN</v>
      </c>
      <c r="J177" s="2"/>
      <c r="K177" s="2"/>
      <c r="L177" s="2"/>
      <c r="M177" s="2"/>
      <c r="N177" s="2"/>
    </row>
    <row r="178" spans="2:14" ht="18.75">
      <c r="C178" s="37" t="str">
        <f t="shared" si="21"/>
        <v>G. Y ESGRIMA L.P.</v>
      </c>
      <c r="D178" s="37" t="s">
        <v>0</v>
      </c>
      <c r="E178" s="37" t="str">
        <f>P59</f>
        <v>RIVER PLATE</v>
      </c>
      <c r="F178" s="36"/>
      <c r="G178" s="37" t="str">
        <f t="shared" si="22"/>
        <v>RACING CLUB</v>
      </c>
      <c r="H178" s="37" t="s">
        <v>0</v>
      </c>
      <c r="I178" s="37" t="str">
        <f>P49</f>
        <v>BOCA JRS.</v>
      </c>
      <c r="J178" s="2"/>
      <c r="K178" s="2"/>
      <c r="L178" s="2"/>
      <c r="M178" s="2"/>
      <c r="N178" s="2"/>
    </row>
    <row r="179" spans="2:14" ht="18.75">
      <c r="C179" s="37" t="str">
        <f t="shared" si="21"/>
        <v>EL PORVENIR</v>
      </c>
      <c r="D179" s="37" t="s">
        <v>0</v>
      </c>
      <c r="E179" s="37" t="str">
        <f>P58</f>
        <v>EXCURSIONISTAS</v>
      </c>
      <c r="F179" s="36"/>
      <c r="G179" s="37" t="str">
        <f t="shared" si="22"/>
        <v>ESTUDIANTES DE L.P.</v>
      </c>
      <c r="H179" s="37" t="s">
        <v>0</v>
      </c>
      <c r="I179" s="37" t="str">
        <f>P48</f>
        <v>DEF. DE BELGRANO</v>
      </c>
      <c r="J179" s="2"/>
      <c r="K179" s="2"/>
      <c r="L179" s="2"/>
      <c r="M179" s="2"/>
      <c r="N179" s="2"/>
    </row>
    <row r="180" spans="2:14" ht="18.75">
      <c r="C180" s="37" t="str">
        <f t="shared" si="21"/>
        <v>DEF. DE BELGRANO</v>
      </c>
      <c r="D180" s="37" t="s">
        <v>0</v>
      </c>
      <c r="E180" s="37" t="str">
        <f>P57</f>
        <v>SAT</v>
      </c>
      <c r="F180" s="36"/>
      <c r="G180" s="37" t="str">
        <f t="shared" si="22"/>
        <v>SAT</v>
      </c>
      <c r="H180" s="37" t="s">
        <v>0</v>
      </c>
      <c r="I180" s="37" t="str">
        <f>P47</f>
        <v>EL PORVENIR</v>
      </c>
      <c r="J180" s="2"/>
      <c r="K180" s="2"/>
      <c r="L180" s="2"/>
      <c r="M180" s="2"/>
      <c r="N180" s="2"/>
    </row>
    <row r="181" spans="2:14" ht="18.75">
      <c r="C181" s="37" t="str">
        <f t="shared" si="21"/>
        <v>BOCA JRS.</v>
      </c>
      <c r="D181" s="37" t="s">
        <v>0</v>
      </c>
      <c r="E181" s="37" t="str">
        <f>P56</f>
        <v>ESTUDIANTES DE L.P.</v>
      </c>
      <c r="F181" s="36"/>
      <c r="G181" s="37" t="str">
        <f t="shared" si="22"/>
        <v>EXCURSIONISTAS</v>
      </c>
      <c r="H181" s="37" t="s">
        <v>0</v>
      </c>
      <c r="I181" s="37" t="str">
        <f>P46</f>
        <v>G. Y ESGRIMA L.P.</v>
      </c>
      <c r="J181" s="2"/>
      <c r="K181" s="2"/>
      <c r="L181" s="2"/>
      <c r="M181" s="2"/>
      <c r="N181" s="2"/>
    </row>
    <row r="182" spans="2:14" ht="18.75">
      <c r="C182" s="37" t="str">
        <f t="shared" si="21"/>
        <v>HURACÁN</v>
      </c>
      <c r="D182" s="37" t="s">
        <v>0</v>
      </c>
      <c r="E182" s="37" t="str">
        <f>P55</f>
        <v>RACING CLUB</v>
      </c>
      <c r="F182" s="36"/>
      <c r="G182" s="37" t="str">
        <f t="shared" si="22"/>
        <v>RIVER PLATE</v>
      </c>
      <c r="H182" s="37" t="s">
        <v>0</v>
      </c>
      <c r="I182" s="37" t="str">
        <f>P45</f>
        <v>INDEPENDIENTE</v>
      </c>
      <c r="J182" s="2"/>
      <c r="K182" s="2"/>
      <c r="L182" s="2"/>
      <c r="M182" s="2"/>
      <c r="N182" s="2"/>
    </row>
    <row r="183" spans="2:14" ht="18.75">
      <c r="C183" s="37" t="str">
        <f t="shared" si="21"/>
        <v>UAI - URQUIZA</v>
      </c>
      <c r="D183" s="37" t="s">
        <v>0</v>
      </c>
      <c r="E183" s="37" t="str">
        <f>P54</f>
        <v>BANFIELD</v>
      </c>
      <c r="F183" s="36"/>
      <c r="G183" s="37" t="str">
        <f t="shared" si="22"/>
        <v>S. LORENZO DE A.</v>
      </c>
      <c r="H183" s="37" t="s">
        <v>0</v>
      </c>
      <c r="I183" s="37" t="str">
        <f>P44</f>
        <v>LANÚS</v>
      </c>
      <c r="J183" s="2"/>
      <c r="K183" s="2"/>
      <c r="L183" s="2"/>
      <c r="M183" s="2"/>
      <c r="N183" s="2"/>
    </row>
    <row r="184" spans="2:14" ht="18.75">
      <c r="C184" s="37" t="str">
        <f t="shared" si="21"/>
        <v>ROSARIO CTRAL.</v>
      </c>
      <c r="D184" s="37" t="s">
        <v>0</v>
      </c>
      <c r="E184" s="37" t="str">
        <f>P53</f>
        <v>FERRO CARRIL OESTE</v>
      </c>
      <c r="F184" s="36"/>
      <c r="G184" s="37" t="str">
        <f t="shared" si="22"/>
        <v>ESTUDIANTES</v>
      </c>
      <c r="H184" s="37" t="s">
        <v>0</v>
      </c>
      <c r="I184" s="37" t="str">
        <f>P43</f>
        <v>PLATENSE</v>
      </c>
      <c r="J184" s="2"/>
      <c r="K184" s="2"/>
      <c r="L184" s="2"/>
      <c r="M184" s="2"/>
      <c r="N184" s="2"/>
    </row>
    <row r="185" spans="2:14">
      <c r="C185" s="40"/>
      <c r="D185" s="40"/>
      <c r="E185" s="40"/>
      <c r="F185" s="40"/>
      <c r="G185" s="40"/>
      <c r="H185" s="40"/>
      <c r="I185" s="40"/>
      <c r="J185" s="2"/>
      <c r="K185" s="2"/>
      <c r="L185" s="2"/>
      <c r="M185" s="2"/>
      <c r="N185" s="2"/>
    </row>
    <row r="186" spans="2:14">
      <c r="C186" s="40"/>
      <c r="D186" s="40"/>
      <c r="E186" s="40"/>
      <c r="F186" s="40"/>
      <c r="G186" s="40"/>
      <c r="H186" s="40"/>
      <c r="I186" s="40"/>
      <c r="J186" s="2"/>
      <c r="K186" s="2"/>
      <c r="L186" s="2"/>
      <c r="M186" s="2"/>
      <c r="N186" s="2"/>
    </row>
    <row r="187" spans="2:14">
      <c r="C187" s="40"/>
      <c r="D187" s="40"/>
      <c r="E187" s="40"/>
      <c r="F187" s="40"/>
      <c r="G187" s="40"/>
      <c r="H187" s="40"/>
      <c r="I187" s="40"/>
      <c r="J187" s="2"/>
      <c r="K187" s="2"/>
      <c r="L187" s="2"/>
      <c r="M187" s="2"/>
      <c r="N187" s="2"/>
    </row>
    <row r="188" spans="2:14">
      <c r="C188" s="40"/>
      <c r="D188" s="40"/>
      <c r="E188" s="40"/>
      <c r="F188" s="40"/>
      <c r="G188" s="40"/>
      <c r="H188" s="40"/>
      <c r="I188" s="40"/>
      <c r="J188" s="2"/>
      <c r="K188" s="2"/>
      <c r="L188" s="2"/>
      <c r="M188" s="2"/>
      <c r="N188" s="2"/>
    </row>
    <row r="189" spans="2:14">
      <c r="C189" s="40"/>
      <c r="D189" s="40"/>
      <c r="E189" s="40"/>
      <c r="F189" s="40"/>
      <c r="G189" s="40"/>
      <c r="H189" s="40"/>
      <c r="I189" s="40"/>
      <c r="J189" s="2"/>
      <c r="K189" s="2"/>
      <c r="L189" s="2"/>
      <c r="M189" s="2"/>
      <c r="N189" s="2"/>
    </row>
    <row r="190" spans="2:14">
      <c r="C190" s="40"/>
      <c r="D190" s="40"/>
      <c r="E190" s="40"/>
      <c r="F190" s="40"/>
      <c r="G190" s="40"/>
      <c r="H190" s="40"/>
      <c r="I190" s="40"/>
      <c r="J190" s="2"/>
      <c r="K190" s="2"/>
      <c r="L190" s="2"/>
      <c r="M190" s="2"/>
      <c r="N190" s="2"/>
    </row>
    <row r="191" spans="2:14">
      <c r="C191" s="40"/>
      <c r="D191" s="40"/>
      <c r="E191" s="40"/>
      <c r="F191" s="40"/>
      <c r="G191" s="40"/>
      <c r="H191" s="40"/>
      <c r="I191" s="40"/>
      <c r="J191" s="2"/>
      <c r="K191" s="2"/>
      <c r="L191" s="2"/>
      <c r="M191" s="2"/>
      <c r="N191" s="2"/>
    </row>
    <row r="192" spans="2:14">
      <c r="B192" s="9"/>
      <c r="C192" s="41"/>
      <c r="D192" s="41"/>
      <c r="E192" s="40"/>
      <c r="F192" s="41"/>
      <c r="G192" s="41"/>
      <c r="H192" s="41"/>
      <c r="I192" s="40"/>
      <c r="J192" s="2"/>
      <c r="K192" s="2"/>
      <c r="L192" s="2"/>
      <c r="M192" s="2"/>
      <c r="N192" s="2"/>
    </row>
    <row r="193" spans="2:14">
      <c r="B193" s="9"/>
      <c r="C193" s="41"/>
      <c r="D193" s="41"/>
      <c r="E193" s="40"/>
      <c r="F193" s="41"/>
      <c r="G193" s="41"/>
      <c r="H193" s="41"/>
      <c r="I193" s="40"/>
      <c r="J193" s="2"/>
      <c r="K193" s="2"/>
      <c r="L193" s="2"/>
      <c r="M193" s="2"/>
      <c r="N193" s="2"/>
    </row>
    <row r="194" spans="2:14">
      <c r="B194" s="9"/>
      <c r="C194" s="41"/>
      <c r="D194" s="41"/>
      <c r="E194" s="40"/>
      <c r="F194" s="41"/>
      <c r="G194" s="41"/>
      <c r="H194" s="41"/>
      <c r="I194" s="40"/>
      <c r="J194" s="2"/>
      <c r="K194" s="2"/>
      <c r="L194" s="2"/>
      <c r="M194" s="2"/>
      <c r="N194" s="2"/>
    </row>
    <row r="195" spans="2:14">
      <c r="B195" s="9"/>
      <c r="C195" s="41"/>
      <c r="D195" s="41"/>
      <c r="E195" s="40"/>
      <c r="F195" s="41"/>
      <c r="G195" s="41"/>
      <c r="H195" s="41"/>
      <c r="I195" s="40"/>
      <c r="J195" s="2"/>
      <c r="K195" s="2"/>
      <c r="L195" s="2"/>
      <c r="M195" s="2"/>
      <c r="N195" s="2"/>
    </row>
    <row r="196" spans="2:14">
      <c r="B196" s="2"/>
      <c r="C196" s="40"/>
      <c r="D196" s="40"/>
      <c r="E196" s="40"/>
      <c r="F196" s="40"/>
      <c r="G196" s="40"/>
      <c r="H196" s="40"/>
      <c r="I196" s="40"/>
      <c r="J196" s="2"/>
      <c r="K196" s="2"/>
      <c r="L196" s="2"/>
      <c r="M196" s="2"/>
      <c r="N196" s="2"/>
    </row>
    <row r="197" spans="2:14">
      <c r="B197" s="11"/>
      <c r="C197" s="11"/>
      <c r="D197" s="12"/>
      <c r="E197" s="2"/>
      <c r="F197" s="11"/>
      <c r="G197" s="11"/>
      <c r="H197" s="12"/>
      <c r="I197" s="2"/>
      <c r="J197" s="2"/>
      <c r="K197" s="2"/>
      <c r="L197" s="2"/>
      <c r="M197" s="2"/>
      <c r="N197" s="2"/>
    </row>
    <row r="198" spans="2:14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2:14">
      <c r="B199" s="9"/>
      <c r="C199" s="9"/>
      <c r="D199" s="9"/>
      <c r="E199" s="2"/>
      <c r="F199" s="9"/>
      <c r="G199" s="9"/>
      <c r="H199" s="9"/>
      <c r="I199" s="2"/>
      <c r="J199" s="2"/>
      <c r="K199" s="2"/>
      <c r="L199" s="2"/>
      <c r="M199" s="2"/>
      <c r="N199" s="2"/>
    </row>
    <row r="200" spans="2:14">
      <c r="B200" s="9"/>
      <c r="C200" s="9"/>
      <c r="D200" s="9"/>
      <c r="E200" s="2"/>
      <c r="F200" s="9"/>
      <c r="G200" s="9"/>
      <c r="H200" s="9"/>
      <c r="I200" s="2"/>
      <c r="J200" s="2"/>
      <c r="K200" s="2"/>
      <c r="L200" s="2"/>
      <c r="M200" s="2"/>
      <c r="N200" s="2"/>
    </row>
    <row r="201" spans="2:14">
      <c r="B201" s="9"/>
      <c r="C201" s="9"/>
      <c r="D201" s="9"/>
      <c r="E201" s="2"/>
      <c r="F201" s="9"/>
      <c r="G201" s="9"/>
      <c r="H201" s="9"/>
      <c r="I201" s="2"/>
      <c r="J201" s="2"/>
      <c r="K201" s="2"/>
      <c r="L201" s="2"/>
      <c r="M201" s="2"/>
      <c r="N201" s="2"/>
    </row>
    <row r="202" spans="2:14">
      <c r="B202" s="9"/>
      <c r="C202" s="9"/>
      <c r="D202" s="9"/>
      <c r="E202" s="2"/>
      <c r="F202" s="9"/>
      <c r="G202" s="9"/>
      <c r="H202" s="9"/>
      <c r="I202" s="2"/>
      <c r="J202" s="2"/>
      <c r="K202" s="2"/>
      <c r="L202" s="2"/>
      <c r="M202" s="2"/>
      <c r="N202" s="2"/>
    </row>
    <row r="203" spans="2:14">
      <c r="B203" s="9"/>
      <c r="C203" s="9"/>
      <c r="D203" s="9"/>
      <c r="E203" s="2"/>
      <c r="F203" s="9"/>
      <c r="G203" s="9"/>
      <c r="H203" s="9"/>
      <c r="I203" s="2"/>
      <c r="J203" s="2"/>
      <c r="K203" s="2"/>
      <c r="L203" s="2"/>
      <c r="M203" s="2"/>
      <c r="N203" s="2"/>
    </row>
    <row r="204" spans="2:14">
      <c r="B204" s="9"/>
      <c r="C204" s="9"/>
      <c r="D204" s="9"/>
      <c r="E204" s="2"/>
      <c r="F204" s="9"/>
      <c r="G204" s="9"/>
      <c r="H204" s="9"/>
      <c r="I204" s="2"/>
      <c r="J204" s="2"/>
      <c r="K204" s="2"/>
      <c r="L204" s="2"/>
      <c r="M204" s="2"/>
      <c r="N204" s="2"/>
    </row>
    <row r="205" spans="2:14">
      <c r="B205" s="9"/>
      <c r="C205" s="9"/>
      <c r="D205" s="9"/>
      <c r="E205" s="2"/>
      <c r="F205" s="9"/>
      <c r="G205" s="9"/>
      <c r="H205" s="9"/>
      <c r="I205" s="2"/>
      <c r="J205" s="2"/>
      <c r="K205" s="2"/>
      <c r="L205" s="2"/>
      <c r="M205" s="2"/>
      <c r="N205" s="2"/>
    </row>
    <row r="206" spans="2:14">
      <c r="B206" s="9"/>
      <c r="C206" s="9"/>
      <c r="D206" s="9"/>
      <c r="E206" s="2"/>
      <c r="F206" s="9"/>
      <c r="G206" s="9"/>
      <c r="H206" s="9"/>
      <c r="I206" s="2"/>
      <c r="J206" s="2"/>
      <c r="K206" s="2"/>
      <c r="L206" s="2"/>
      <c r="M206" s="2"/>
      <c r="N206" s="2"/>
    </row>
    <row r="207" spans="2:14">
      <c r="B207" s="9"/>
      <c r="C207" s="9"/>
      <c r="D207" s="9"/>
      <c r="E207" s="2"/>
      <c r="F207" s="9"/>
      <c r="G207" s="9"/>
      <c r="H207" s="9"/>
      <c r="I207" s="2"/>
      <c r="J207" s="2"/>
      <c r="K207" s="2"/>
      <c r="L207" s="2"/>
      <c r="M207" s="2"/>
      <c r="N207" s="2"/>
    </row>
    <row r="208" spans="2:14">
      <c r="B208" s="9"/>
      <c r="C208" s="9"/>
      <c r="D208" s="9"/>
      <c r="E208" s="2"/>
      <c r="F208" s="9"/>
      <c r="G208" s="9"/>
      <c r="H208" s="9"/>
      <c r="I208" s="2"/>
      <c r="J208" s="2"/>
      <c r="K208" s="2"/>
      <c r="L208" s="2"/>
      <c r="M208" s="2"/>
      <c r="N208" s="2"/>
    </row>
    <row r="209" spans="2:1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2:14">
      <c r="B210" s="11"/>
      <c r="C210" s="11"/>
      <c r="D210" s="12"/>
      <c r="E210" s="2"/>
      <c r="F210" s="11"/>
      <c r="G210" s="11"/>
      <c r="H210" s="12"/>
      <c r="I210" s="2"/>
      <c r="J210" s="2"/>
      <c r="K210" s="2"/>
      <c r="L210" s="2"/>
      <c r="M210" s="2"/>
      <c r="N210" s="2"/>
    </row>
    <row r="211" spans="2:1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2:14">
      <c r="B212" s="9"/>
      <c r="C212" s="9"/>
      <c r="D212" s="9"/>
      <c r="E212" s="2"/>
      <c r="F212" s="9"/>
      <c r="G212" s="9"/>
      <c r="H212" s="9"/>
      <c r="I212" s="2"/>
      <c r="J212" s="2"/>
      <c r="K212" s="2"/>
      <c r="L212" s="2"/>
      <c r="M212" s="2"/>
      <c r="N212" s="2"/>
    </row>
    <row r="213" spans="2:14">
      <c r="B213" s="9"/>
      <c r="C213" s="9"/>
      <c r="D213" s="9"/>
      <c r="E213" s="2"/>
      <c r="F213" s="9"/>
      <c r="G213" s="9"/>
      <c r="H213" s="9"/>
      <c r="I213" s="2"/>
      <c r="J213" s="2"/>
      <c r="K213" s="2"/>
      <c r="L213" s="2"/>
      <c r="M213" s="2"/>
      <c r="N213" s="2"/>
    </row>
    <row r="214" spans="2:14">
      <c r="B214" s="9"/>
      <c r="C214" s="9"/>
      <c r="D214" s="9"/>
      <c r="E214" s="2"/>
      <c r="F214" s="9"/>
      <c r="G214" s="9"/>
      <c r="H214" s="9"/>
      <c r="I214" s="2"/>
      <c r="J214" s="2"/>
      <c r="K214" s="2"/>
      <c r="L214" s="2"/>
      <c r="M214" s="2"/>
      <c r="N214" s="2"/>
    </row>
    <row r="215" spans="2:14">
      <c r="B215" s="9"/>
      <c r="C215" s="9"/>
      <c r="D215" s="9"/>
      <c r="E215" s="2"/>
      <c r="F215" s="9"/>
      <c r="G215" s="9"/>
      <c r="H215" s="9"/>
      <c r="I215" s="2"/>
      <c r="J215" s="2"/>
      <c r="K215" s="2"/>
      <c r="L215" s="2"/>
      <c r="M215" s="2"/>
      <c r="N215" s="2"/>
    </row>
    <row r="216" spans="2:14">
      <c r="B216" s="9"/>
      <c r="C216" s="9"/>
      <c r="D216" s="9"/>
      <c r="E216" s="2"/>
      <c r="F216" s="9"/>
      <c r="G216" s="9"/>
      <c r="H216" s="9"/>
      <c r="I216" s="2"/>
      <c r="J216" s="2"/>
      <c r="K216" s="2"/>
      <c r="L216" s="2"/>
      <c r="M216" s="2"/>
      <c r="N216" s="2"/>
    </row>
    <row r="217" spans="2:14">
      <c r="B217" s="9"/>
      <c r="C217" s="9"/>
      <c r="D217" s="9"/>
      <c r="E217" s="2"/>
      <c r="F217" s="9"/>
      <c r="G217" s="9"/>
      <c r="H217" s="9"/>
      <c r="I217" s="2"/>
      <c r="J217" s="2"/>
      <c r="K217" s="2"/>
      <c r="L217" s="2"/>
      <c r="M217" s="2"/>
      <c r="N217" s="2"/>
    </row>
    <row r="218" spans="2:14">
      <c r="B218" s="9"/>
      <c r="C218" s="9"/>
      <c r="D218" s="9"/>
      <c r="E218" s="2"/>
      <c r="F218" s="9"/>
      <c r="G218" s="9"/>
      <c r="H218" s="9"/>
      <c r="I218" s="2"/>
      <c r="J218" s="2"/>
      <c r="K218" s="2"/>
      <c r="L218" s="2"/>
      <c r="M218" s="2"/>
      <c r="N218" s="2"/>
    </row>
    <row r="219" spans="2:14">
      <c r="B219" s="9"/>
      <c r="C219" s="9"/>
      <c r="D219" s="9"/>
      <c r="E219" s="2"/>
      <c r="F219" s="9"/>
      <c r="G219" s="9"/>
      <c r="H219" s="9"/>
      <c r="I219" s="2"/>
      <c r="J219" s="2"/>
      <c r="K219" s="2"/>
      <c r="L219" s="2"/>
      <c r="M219" s="2"/>
      <c r="N219" s="2"/>
    </row>
    <row r="220" spans="2:14">
      <c r="B220" s="9"/>
      <c r="C220" s="9"/>
      <c r="D220" s="9"/>
      <c r="E220" s="2"/>
      <c r="F220" s="9"/>
      <c r="G220" s="9"/>
      <c r="H220" s="9"/>
      <c r="I220" s="2"/>
      <c r="J220" s="2"/>
      <c r="K220" s="2"/>
      <c r="L220" s="2"/>
      <c r="M220" s="2"/>
      <c r="N220" s="2"/>
    </row>
    <row r="221" spans="2:14">
      <c r="B221" s="9"/>
      <c r="C221" s="9"/>
      <c r="D221" s="9"/>
      <c r="E221" s="2"/>
      <c r="F221" s="9"/>
      <c r="G221" s="9"/>
      <c r="H221" s="9"/>
      <c r="I221" s="2"/>
      <c r="J221" s="2"/>
      <c r="K221" s="2"/>
      <c r="L221" s="2"/>
      <c r="M221" s="2"/>
      <c r="N221" s="2"/>
    </row>
    <row r="222" spans="2:14">
      <c r="B222" s="10"/>
      <c r="C222" s="10"/>
      <c r="D222" s="13"/>
      <c r="E222" s="2"/>
      <c r="F222" s="10"/>
      <c r="G222" s="10"/>
      <c r="H222" s="13"/>
      <c r="I222" s="2"/>
      <c r="J222" s="2"/>
      <c r="K222" s="2"/>
      <c r="L222" s="2"/>
      <c r="M222" s="2"/>
      <c r="N222" s="2"/>
    </row>
    <row r="223" spans="2:14">
      <c r="B223" s="11"/>
      <c r="C223" s="11"/>
      <c r="D223" s="12"/>
      <c r="E223" s="2"/>
      <c r="F223" s="11"/>
      <c r="G223" s="11"/>
      <c r="H223" s="12"/>
      <c r="I223" s="2"/>
      <c r="J223" s="2"/>
      <c r="K223" s="2"/>
      <c r="L223" s="2"/>
      <c r="M223" s="2"/>
      <c r="N223" s="2"/>
    </row>
    <row r="224" spans="2:1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2:14">
      <c r="B225" s="9"/>
      <c r="C225" s="9"/>
      <c r="D225" s="9"/>
      <c r="E225" s="2"/>
      <c r="F225" s="9"/>
      <c r="G225" s="9"/>
      <c r="H225" s="9"/>
      <c r="I225" s="2"/>
      <c r="J225" s="2"/>
      <c r="K225" s="2"/>
      <c r="L225" s="2"/>
      <c r="M225" s="2"/>
      <c r="N225" s="2"/>
    </row>
    <row r="226" spans="2:14">
      <c r="B226" s="9"/>
      <c r="C226" s="9"/>
      <c r="D226" s="9"/>
      <c r="E226" s="2"/>
      <c r="F226" s="9"/>
      <c r="G226" s="9"/>
      <c r="H226" s="9"/>
      <c r="I226" s="2"/>
      <c r="J226" s="2"/>
      <c r="K226" s="2"/>
      <c r="L226" s="2"/>
      <c r="M226" s="2"/>
      <c r="N226" s="2"/>
    </row>
    <row r="227" spans="2:14">
      <c r="B227" s="9"/>
      <c r="C227" s="9"/>
      <c r="D227" s="9"/>
      <c r="E227" s="2"/>
      <c r="F227" s="9"/>
      <c r="G227" s="9"/>
      <c r="H227" s="9"/>
      <c r="I227" s="2"/>
      <c r="J227" s="2"/>
      <c r="K227" s="2"/>
      <c r="L227" s="2"/>
      <c r="M227" s="2"/>
      <c r="N227" s="2"/>
    </row>
    <row r="228" spans="2:14">
      <c r="B228" s="9"/>
      <c r="C228" s="9"/>
      <c r="D228" s="9"/>
      <c r="E228" s="2"/>
      <c r="F228" s="9"/>
      <c r="G228" s="9"/>
      <c r="H228" s="9"/>
      <c r="I228" s="2"/>
      <c r="J228" s="2"/>
      <c r="K228" s="2"/>
      <c r="L228" s="2"/>
      <c r="M228" s="2"/>
      <c r="N228" s="2"/>
    </row>
    <row r="229" spans="2:14">
      <c r="B229" s="9"/>
      <c r="C229" s="9"/>
      <c r="D229" s="9"/>
      <c r="E229" s="2"/>
      <c r="F229" s="9"/>
      <c r="G229" s="9"/>
      <c r="H229" s="9"/>
      <c r="I229" s="2"/>
      <c r="J229" s="2"/>
      <c r="K229" s="2"/>
      <c r="L229" s="2"/>
      <c r="M229" s="2"/>
      <c r="N229" s="2"/>
    </row>
    <row r="230" spans="2:14">
      <c r="B230" s="9"/>
      <c r="C230" s="9"/>
      <c r="D230" s="9"/>
      <c r="E230" s="2"/>
      <c r="F230" s="9"/>
      <c r="G230" s="9"/>
      <c r="H230" s="9"/>
      <c r="I230" s="2"/>
      <c r="J230" s="2"/>
      <c r="K230" s="2"/>
      <c r="L230" s="2"/>
      <c r="M230" s="2"/>
      <c r="N230" s="2"/>
    </row>
    <row r="231" spans="2:14">
      <c r="B231" s="9"/>
      <c r="C231" s="9"/>
      <c r="D231" s="9"/>
      <c r="E231" s="2"/>
      <c r="F231" s="9"/>
      <c r="G231" s="9"/>
      <c r="H231" s="9"/>
      <c r="I231" s="2"/>
      <c r="J231" s="2"/>
      <c r="K231" s="2"/>
      <c r="L231" s="2"/>
      <c r="M231" s="2"/>
      <c r="N231" s="2"/>
    </row>
    <row r="232" spans="2:14">
      <c r="B232" s="9"/>
      <c r="C232" s="9"/>
      <c r="D232" s="9"/>
      <c r="E232" s="2"/>
      <c r="F232" s="9"/>
      <c r="G232" s="9"/>
      <c r="H232" s="9"/>
      <c r="I232" s="2"/>
      <c r="J232" s="2"/>
      <c r="K232" s="2"/>
      <c r="L232" s="2"/>
      <c r="M232" s="2"/>
      <c r="N232" s="2"/>
    </row>
    <row r="233" spans="2:14">
      <c r="B233" s="9"/>
      <c r="C233" s="9"/>
      <c r="D233" s="9"/>
      <c r="E233" s="2"/>
      <c r="F233" s="9"/>
      <c r="G233" s="9"/>
      <c r="H233" s="9"/>
      <c r="I233" s="2"/>
      <c r="J233" s="2"/>
      <c r="K233" s="2"/>
      <c r="L233" s="2"/>
      <c r="M233" s="2"/>
      <c r="N233" s="2"/>
    </row>
    <row r="234" spans="2:14">
      <c r="B234" s="9"/>
      <c r="C234" s="9"/>
      <c r="D234" s="9"/>
      <c r="E234" s="2"/>
      <c r="F234" s="9"/>
      <c r="G234" s="9"/>
      <c r="H234" s="9"/>
      <c r="I234" s="2"/>
      <c r="J234" s="2"/>
      <c r="K234" s="2"/>
      <c r="L234" s="2"/>
      <c r="M234" s="2"/>
      <c r="N234" s="2"/>
    </row>
    <row r="235" spans="2:1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2:14">
      <c r="B236" s="11"/>
      <c r="C236" s="11"/>
      <c r="D236" s="12"/>
      <c r="E236" s="2"/>
      <c r="F236" s="11"/>
      <c r="G236" s="11"/>
      <c r="H236" s="12"/>
      <c r="I236" s="2"/>
      <c r="J236" s="2"/>
      <c r="K236" s="2"/>
      <c r="L236" s="2"/>
      <c r="M236" s="2"/>
      <c r="N236" s="2"/>
    </row>
    <row r="237" spans="2:1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2:14">
      <c r="B238" s="9"/>
      <c r="C238" s="9"/>
      <c r="D238" s="9"/>
      <c r="E238" s="2"/>
      <c r="F238" s="9"/>
      <c r="G238" s="9"/>
      <c r="H238" s="9"/>
      <c r="I238" s="2"/>
      <c r="J238" s="2"/>
      <c r="K238" s="2"/>
      <c r="L238" s="2"/>
      <c r="M238" s="2"/>
      <c r="N238" s="2"/>
    </row>
    <row r="239" spans="2:14">
      <c r="B239" s="9"/>
      <c r="C239" s="9"/>
      <c r="D239" s="9"/>
      <c r="E239" s="2"/>
      <c r="F239" s="9"/>
      <c r="G239" s="9"/>
      <c r="H239" s="9"/>
      <c r="I239" s="2"/>
      <c r="J239" s="2"/>
      <c r="K239" s="2"/>
      <c r="L239" s="2"/>
      <c r="M239" s="2"/>
      <c r="N239" s="2"/>
    </row>
    <row r="240" spans="2:14">
      <c r="B240" s="9"/>
      <c r="C240" s="9"/>
      <c r="D240" s="9"/>
      <c r="E240" s="2"/>
      <c r="F240" s="9"/>
      <c r="G240" s="9"/>
      <c r="H240" s="9"/>
      <c r="I240" s="2"/>
      <c r="J240" s="2"/>
      <c r="K240" s="2"/>
      <c r="L240" s="2"/>
      <c r="M240" s="2"/>
      <c r="N240" s="2"/>
    </row>
    <row r="241" spans="2:14">
      <c r="B241" s="9"/>
      <c r="C241" s="9"/>
      <c r="D241" s="9"/>
      <c r="E241" s="2"/>
      <c r="F241" s="9"/>
      <c r="G241" s="9"/>
      <c r="H241" s="9"/>
      <c r="I241" s="2"/>
      <c r="J241" s="2"/>
      <c r="K241" s="2"/>
      <c r="L241" s="2"/>
      <c r="M241" s="2"/>
      <c r="N241" s="2"/>
    </row>
    <row r="242" spans="2:14">
      <c r="B242" s="9"/>
      <c r="C242" s="9"/>
      <c r="D242" s="9"/>
      <c r="E242" s="2"/>
      <c r="F242" s="9"/>
      <c r="G242" s="9"/>
      <c r="H242" s="9"/>
      <c r="I242" s="2"/>
      <c r="J242" s="2"/>
      <c r="K242" s="2"/>
      <c r="L242" s="2"/>
      <c r="M242" s="2"/>
      <c r="N242" s="2"/>
    </row>
    <row r="243" spans="2:14">
      <c r="B243" s="9"/>
      <c r="C243" s="9"/>
      <c r="D243" s="9"/>
      <c r="E243" s="2"/>
      <c r="F243" s="9"/>
      <c r="G243" s="9"/>
      <c r="H243" s="9"/>
      <c r="I243" s="2"/>
      <c r="J243" s="2"/>
      <c r="K243" s="2"/>
      <c r="L243" s="2"/>
      <c r="M243" s="2"/>
      <c r="N243" s="2"/>
    </row>
    <row r="244" spans="2:14">
      <c r="B244" s="9"/>
      <c r="C244" s="9"/>
      <c r="D244" s="9"/>
      <c r="E244" s="2"/>
      <c r="F244" s="9"/>
      <c r="G244" s="9"/>
      <c r="H244" s="9"/>
      <c r="I244" s="2"/>
      <c r="J244" s="2"/>
      <c r="K244" s="2"/>
      <c r="L244" s="2"/>
      <c r="M244" s="2"/>
      <c r="N244" s="2"/>
    </row>
    <row r="245" spans="2:14">
      <c r="B245" s="9"/>
      <c r="C245" s="9"/>
      <c r="D245" s="9"/>
      <c r="E245" s="2"/>
      <c r="F245" s="9"/>
      <c r="G245" s="9"/>
      <c r="H245" s="9"/>
      <c r="I245" s="2"/>
      <c r="J245" s="2"/>
      <c r="K245" s="2"/>
      <c r="L245" s="2"/>
      <c r="M245" s="2"/>
      <c r="N245" s="2"/>
    </row>
    <row r="246" spans="2:14">
      <c r="B246" s="9"/>
      <c r="C246" s="9"/>
      <c r="D246" s="9"/>
      <c r="E246" s="2"/>
      <c r="F246" s="9"/>
      <c r="G246" s="9"/>
      <c r="H246" s="9"/>
      <c r="I246" s="2"/>
      <c r="J246" s="2"/>
      <c r="K246" s="2"/>
      <c r="L246" s="2"/>
      <c r="M246" s="2"/>
      <c r="N246" s="2"/>
    </row>
    <row r="247" spans="2:14">
      <c r="B247" s="9"/>
      <c r="C247" s="9"/>
      <c r="D247" s="9"/>
      <c r="E247" s="2"/>
      <c r="F247" s="9"/>
      <c r="G247" s="9"/>
      <c r="H247" s="9"/>
      <c r="I247" s="2"/>
      <c r="J247" s="2"/>
      <c r="K247" s="2"/>
      <c r="L247" s="2"/>
      <c r="M247" s="2"/>
      <c r="N247" s="2"/>
    </row>
    <row r="248" spans="2:14">
      <c r="B248" s="9"/>
      <c r="C248" s="9"/>
      <c r="D248" s="9"/>
      <c r="E248" s="2"/>
      <c r="F248" s="9"/>
      <c r="G248" s="9"/>
      <c r="H248" s="9"/>
      <c r="I248" s="2"/>
      <c r="J248" s="2"/>
      <c r="K248" s="2"/>
      <c r="L248" s="2"/>
      <c r="M248" s="2"/>
      <c r="N248" s="2"/>
    </row>
    <row r="249" spans="2:14">
      <c r="B249" s="9"/>
      <c r="C249" s="9"/>
      <c r="D249" s="9"/>
      <c r="E249" s="2"/>
      <c r="F249" s="9"/>
      <c r="G249" s="9"/>
      <c r="H249" s="9"/>
      <c r="I249" s="2"/>
      <c r="J249" s="2"/>
      <c r="K249" s="2"/>
      <c r="L249" s="2"/>
      <c r="M249" s="2"/>
      <c r="N249" s="2"/>
    </row>
    <row r="250" spans="2:14">
      <c r="B250" s="9"/>
      <c r="C250" s="9"/>
      <c r="D250" s="9"/>
      <c r="E250" s="2"/>
      <c r="F250" s="9"/>
      <c r="G250" s="9"/>
      <c r="H250" s="9"/>
      <c r="I250" s="2"/>
      <c r="J250" s="2"/>
      <c r="K250" s="2"/>
      <c r="L250" s="2"/>
      <c r="M250" s="2"/>
      <c r="N250" s="2"/>
    </row>
    <row r="251" spans="2:14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2:14">
      <c r="B252" s="11"/>
      <c r="C252" s="11"/>
      <c r="D252" s="12"/>
      <c r="E252" s="2"/>
      <c r="F252" s="11"/>
      <c r="G252" s="11"/>
      <c r="H252" s="12"/>
      <c r="I252" s="2"/>
      <c r="J252" s="2"/>
      <c r="K252" s="2"/>
      <c r="L252" s="2"/>
      <c r="M252" s="2"/>
      <c r="N252" s="2"/>
    </row>
    <row r="253" spans="2:14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2:14">
      <c r="B254" s="9"/>
      <c r="C254" s="9"/>
      <c r="D254" s="9"/>
      <c r="E254" s="2"/>
      <c r="F254" s="9"/>
      <c r="G254" s="9"/>
      <c r="H254" s="9"/>
      <c r="I254" s="2"/>
      <c r="J254" s="2"/>
      <c r="K254" s="2"/>
      <c r="L254" s="2"/>
      <c r="M254" s="2"/>
      <c r="N254" s="2"/>
    </row>
    <row r="255" spans="2:14">
      <c r="B255" s="9"/>
      <c r="C255" s="9"/>
      <c r="D255" s="9"/>
      <c r="E255" s="2"/>
      <c r="F255" s="9"/>
      <c r="G255" s="9"/>
      <c r="H255" s="9"/>
      <c r="I255" s="2"/>
      <c r="J255" s="2"/>
      <c r="K255" s="2"/>
      <c r="L255" s="2"/>
      <c r="M255" s="2"/>
      <c r="N255" s="2"/>
    </row>
    <row r="256" spans="2:14">
      <c r="B256" s="9"/>
      <c r="C256" s="9"/>
      <c r="D256" s="9"/>
      <c r="E256" s="2"/>
      <c r="F256" s="9"/>
      <c r="G256" s="9"/>
      <c r="H256" s="9"/>
      <c r="I256" s="2"/>
      <c r="J256" s="2"/>
      <c r="K256" s="2"/>
      <c r="L256" s="2"/>
      <c r="M256" s="2"/>
      <c r="N256" s="2"/>
    </row>
    <row r="257" spans="2:14">
      <c r="B257" s="9"/>
      <c r="C257" s="9"/>
      <c r="D257" s="9"/>
      <c r="E257" s="2"/>
      <c r="F257" s="9"/>
      <c r="G257" s="9"/>
      <c r="H257" s="9"/>
      <c r="I257" s="2"/>
      <c r="J257" s="2"/>
      <c r="K257" s="2"/>
      <c r="L257" s="2"/>
      <c r="M257" s="2"/>
      <c r="N257" s="2"/>
    </row>
    <row r="258" spans="2:14">
      <c r="B258" s="9"/>
      <c r="C258" s="9"/>
      <c r="D258" s="9"/>
      <c r="E258" s="2"/>
      <c r="F258" s="9"/>
      <c r="G258" s="9"/>
      <c r="H258" s="9"/>
      <c r="I258" s="2"/>
      <c r="J258" s="2"/>
      <c r="K258" s="2"/>
      <c r="L258" s="2"/>
      <c r="M258" s="2"/>
      <c r="N258" s="2"/>
    </row>
    <row r="259" spans="2:14">
      <c r="B259" s="9"/>
      <c r="C259" s="9"/>
      <c r="D259" s="9"/>
      <c r="E259" s="2"/>
      <c r="F259" s="9"/>
      <c r="G259" s="9"/>
      <c r="H259" s="9"/>
      <c r="I259" s="2"/>
      <c r="J259" s="2"/>
      <c r="K259" s="2"/>
      <c r="L259" s="2"/>
      <c r="M259" s="2"/>
      <c r="N259" s="2"/>
    </row>
    <row r="260" spans="2:14">
      <c r="B260" s="9"/>
      <c r="C260" s="9"/>
      <c r="D260" s="9"/>
      <c r="E260" s="2"/>
      <c r="F260" s="9"/>
      <c r="G260" s="9"/>
      <c r="H260" s="9"/>
      <c r="I260" s="2"/>
      <c r="J260" s="2"/>
      <c r="K260" s="2"/>
      <c r="L260" s="2"/>
      <c r="M260" s="2"/>
      <c r="N260" s="2"/>
    </row>
    <row r="261" spans="2:14">
      <c r="B261" s="9"/>
      <c r="C261" s="9"/>
      <c r="D261" s="9"/>
      <c r="E261" s="2"/>
      <c r="F261" s="9"/>
      <c r="G261" s="9"/>
      <c r="H261" s="9"/>
      <c r="I261" s="2"/>
      <c r="J261" s="2"/>
      <c r="K261" s="2"/>
      <c r="L261" s="2"/>
      <c r="M261" s="2"/>
      <c r="N261" s="2"/>
    </row>
    <row r="262" spans="2:14">
      <c r="B262" s="9"/>
      <c r="C262" s="9"/>
      <c r="D262" s="9"/>
      <c r="E262" s="2"/>
      <c r="F262" s="9"/>
      <c r="G262" s="9"/>
      <c r="H262" s="9"/>
      <c r="I262" s="2"/>
      <c r="J262" s="2"/>
      <c r="K262" s="2"/>
      <c r="L262" s="2"/>
      <c r="M262" s="2"/>
      <c r="N262" s="2"/>
    </row>
    <row r="263" spans="2:14">
      <c r="B263" s="9"/>
      <c r="C263" s="9"/>
      <c r="D263" s="9"/>
      <c r="E263" s="2"/>
      <c r="F263" s="9"/>
      <c r="G263" s="9"/>
      <c r="H263" s="9"/>
      <c r="I263" s="2"/>
      <c r="J263" s="2"/>
      <c r="K263" s="2"/>
      <c r="L263" s="2"/>
      <c r="M263" s="2"/>
      <c r="N263" s="2"/>
    </row>
    <row r="264" spans="2:14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2:14">
      <c r="B265" s="11"/>
      <c r="C265" s="11"/>
      <c r="D265" s="12"/>
      <c r="E265" s="2"/>
      <c r="F265" s="11"/>
      <c r="G265" s="11"/>
      <c r="H265" s="12"/>
      <c r="I265" s="2"/>
      <c r="J265" s="2"/>
      <c r="K265" s="2"/>
      <c r="L265" s="2"/>
      <c r="M265" s="2"/>
      <c r="N265" s="2"/>
    </row>
    <row r="266" spans="2:14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2:14">
      <c r="B267" s="9"/>
      <c r="C267" s="9"/>
      <c r="D267" s="9"/>
      <c r="E267" s="2"/>
      <c r="F267" s="9"/>
      <c r="G267" s="9"/>
      <c r="H267" s="9"/>
      <c r="I267" s="2"/>
      <c r="J267" s="2"/>
      <c r="K267" s="2"/>
      <c r="L267" s="2"/>
      <c r="M267" s="2"/>
      <c r="N267" s="2"/>
    </row>
    <row r="268" spans="2:14">
      <c r="B268" s="9"/>
      <c r="C268" s="9"/>
      <c r="D268" s="9"/>
      <c r="E268" s="2"/>
      <c r="F268" s="9"/>
      <c r="G268" s="9"/>
      <c r="H268" s="9"/>
      <c r="I268" s="2"/>
      <c r="J268" s="2"/>
      <c r="K268" s="2"/>
      <c r="L268" s="2"/>
      <c r="M268" s="2"/>
      <c r="N268" s="2"/>
    </row>
    <row r="269" spans="2:14">
      <c r="B269" s="9"/>
      <c r="C269" s="9"/>
      <c r="D269" s="9"/>
      <c r="E269" s="2"/>
      <c r="F269" s="9"/>
      <c r="G269" s="9"/>
      <c r="H269" s="9"/>
      <c r="I269" s="2"/>
      <c r="J269" s="2"/>
      <c r="K269" s="2"/>
      <c r="L269" s="2"/>
      <c r="M269" s="2"/>
      <c r="N269" s="2"/>
    </row>
    <row r="270" spans="2:14">
      <c r="B270" s="9"/>
      <c r="C270" s="9"/>
      <c r="D270" s="9"/>
      <c r="E270" s="2"/>
      <c r="F270" s="9"/>
      <c r="G270" s="9"/>
      <c r="H270" s="9"/>
      <c r="I270" s="2"/>
      <c r="J270" s="2"/>
      <c r="K270" s="2"/>
      <c r="L270" s="2"/>
      <c r="M270" s="2"/>
      <c r="N270" s="2"/>
    </row>
    <row r="271" spans="2:14">
      <c r="B271" s="9"/>
      <c r="C271" s="9"/>
      <c r="D271" s="9"/>
      <c r="E271" s="2"/>
      <c r="F271" s="9"/>
      <c r="G271" s="9"/>
      <c r="H271" s="9"/>
      <c r="I271" s="2"/>
      <c r="J271" s="2"/>
      <c r="K271" s="2"/>
      <c r="L271" s="2"/>
      <c r="M271" s="2"/>
      <c r="N271" s="2"/>
    </row>
    <row r="272" spans="2:14">
      <c r="B272" s="9"/>
      <c r="C272" s="9"/>
      <c r="D272" s="9"/>
      <c r="E272" s="2"/>
      <c r="F272" s="9"/>
      <c r="G272" s="9"/>
      <c r="H272" s="9"/>
      <c r="I272" s="2"/>
      <c r="J272" s="2"/>
      <c r="K272" s="2"/>
      <c r="L272" s="2"/>
      <c r="M272" s="2"/>
      <c r="N272" s="2"/>
    </row>
    <row r="273" spans="2:14">
      <c r="B273" s="9"/>
      <c r="C273" s="9"/>
      <c r="D273" s="9"/>
      <c r="E273" s="2"/>
      <c r="F273" s="9"/>
      <c r="G273" s="9"/>
      <c r="H273" s="9"/>
      <c r="I273" s="2"/>
      <c r="J273" s="2"/>
      <c r="K273" s="2"/>
      <c r="L273" s="2"/>
      <c r="M273" s="2"/>
      <c r="N273" s="2"/>
    </row>
    <row r="274" spans="2:14">
      <c r="B274" s="9"/>
      <c r="C274" s="9"/>
      <c r="D274" s="9"/>
      <c r="E274" s="2"/>
      <c r="F274" s="9"/>
      <c r="G274" s="9"/>
      <c r="H274" s="9"/>
      <c r="I274" s="2"/>
      <c r="J274" s="2"/>
      <c r="K274" s="2"/>
      <c r="L274" s="2"/>
      <c r="M274" s="2"/>
      <c r="N274" s="2"/>
    </row>
    <row r="275" spans="2:14">
      <c r="B275" s="9"/>
      <c r="C275" s="9"/>
      <c r="D275" s="9"/>
      <c r="E275" s="2"/>
      <c r="F275" s="9"/>
      <c r="G275" s="9"/>
      <c r="H275" s="9"/>
      <c r="I275" s="2"/>
      <c r="J275" s="2"/>
      <c r="K275" s="2"/>
      <c r="L275" s="2"/>
      <c r="M275" s="2"/>
      <c r="N275" s="2"/>
    </row>
    <row r="276" spans="2:14">
      <c r="B276" s="9"/>
      <c r="C276" s="9"/>
      <c r="D276" s="9"/>
      <c r="E276" s="2"/>
      <c r="F276" s="9"/>
      <c r="G276" s="9"/>
      <c r="H276" s="9"/>
      <c r="I276" s="2"/>
      <c r="J276" s="2"/>
      <c r="K276" s="2"/>
      <c r="L276" s="2"/>
      <c r="M276" s="2"/>
      <c r="N276" s="2"/>
    </row>
    <row r="277" spans="2:14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2:14">
      <c r="B278" s="11"/>
      <c r="C278" s="11"/>
      <c r="D278" s="12"/>
      <c r="E278" s="2"/>
      <c r="F278" s="11"/>
      <c r="G278" s="11"/>
      <c r="H278" s="12"/>
      <c r="I278" s="2"/>
      <c r="J278" s="2"/>
      <c r="K278" s="2"/>
      <c r="L278" s="2"/>
      <c r="M278" s="2"/>
      <c r="N278" s="2"/>
    </row>
    <row r="279" spans="2:14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2:14">
      <c r="B280" s="9"/>
      <c r="C280" s="9"/>
      <c r="D280" s="9"/>
      <c r="E280" s="2"/>
      <c r="F280" s="9"/>
      <c r="G280" s="9"/>
      <c r="H280" s="9"/>
      <c r="I280" s="2"/>
      <c r="J280" s="2"/>
      <c r="K280" s="2"/>
      <c r="L280" s="2"/>
      <c r="M280" s="2"/>
      <c r="N280" s="2"/>
    </row>
    <row r="281" spans="2:14">
      <c r="B281" s="9"/>
      <c r="C281" s="9"/>
      <c r="D281" s="9"/>
      <c r="E281" s="2"/>
      <c r="F281" s="9"/>
      <c r="G281" s="9"/>
      <c r="H281" s="9"/>
      <c r="I281" s="2"/>
      <c r="J281" s="2"/>
      <c r="K281" s="2"/>
      <c r="L281" s="2"/>
      <c r="M281" s="2"/>
      <c r="N281" s="2"/>
    </row>
    <row r="282" spans="2:14">
      <c r="B282" s="9"/>
      <c r="C282" s="9"/>
      <c r="D282" s="9"/>
      <c r="E282" s="2"/>
      <c r="F282" s="9"/>
      <c r="G282" s="9"/>
      <c r="H282" s="9"/>
      <c r="I282" s="2"/>
      <c r="J282" s="2"/>
      <c r="K282" s="2"/>
      <c r="L282" s="2"/>
      <c r="M282" s="2"/>
      <c r="N282" s="2"/>
    </row>
    <row r="283" spans="2:14">
      <c r="B283" s="9"/>
      <c r="C283" s="9"/>
      <c r="D283" s="9"/>
      <c r="E283" s="2"/>
      <c r="F283" s="9"/>
      <c r="G283" s="9"/>
      <c r="H283" s="9"/>
      <c r="I283" s="2"/>
      <c r="J283" s="2"/>
      <c r="K283" s="2"/>
      <c r="L283" s="2"/>
      <c r="M283" s="2"/>
      <c r="N283" s="2"/>
    </row>
    <row r="284" spans="2:14">
      <c r="B284" s="9"/>
      <c r="C284" s="9"/>
      <c r="D284" s="9"/>
      <c r="E284" s="2"/>
      <c r="F284" s="9"/>
      <c r="G284" s="9"/>
      <c r="H284" s="9"/>
      <c r="I284" s="2"/>
      <c r="J284" s="2"/>
      <c r="K284" s="2"/>
      <c r="L284" s="2"/>
      <c r="M284" s="2"/>
      <c r="N284" s="2"/>
    </row>
    <row r="285" spans="2:14">
      <c r="B285" s="9"/>
      <c r="C285" s="9"/>
      <c r="D285" s="9"/>
      <c r="E285" s="2"/>
      <c r="F285" s="9"/>
      <c r="G285" s="9"/>
      <c r="H285" s="9"/>
      <c r="I285" s="2"/>
      <c r="J285" s="2"/>
      <c r="K285" s="2"/>
      <c r="L285" s="2"/>
      <c r="M285" s="2"/>
      <c r="N285" s="2"/>
    </row>
    <row r="286" spans="2:14">
      <c r="B286" s="9"/>
      <c r="C286" s="9"/>
      <c r="D286" s="9"/>
      <c r="E286" s="2"/>
      <c r="F286" s="9"/>
      <c r="G286" s="9"/>
      <c r="H286" s="9"/>
      <c r="I286" s="2"/>
      <c r="J286" s="2"/>
      <c r="K286" s="2"/>
      <c r="L286" s="2"/>
      <c r="M286" s="2"/>
      <c r="N286" s="2"/>
    </row>
    <row r="287" spans="2:14">
      <c r="B287" s="9"/>
      <c r="C287" s="9"/>
      <c r="D287" s="9"/>
      <c r="E287" s="2"/>
      <c r="F287" s="9"/>
      <c r="G287" s="9"/>
      <c r="H287" s="9"/>
      <c r="I287" s="2"/>
      <c r="J287" s="2"/>
      <c r="K287" s="2"/>
      <c r="L287" s="2"/>
      <c r="M287" s="2"/>
      <c r="N287" s="2"/>
    </row>
    <row r="288" spans="2:14">
      <c r="B288" s="9"/>
      <c r="C288" s="9"/>
      <c r="D288" s="9"/>
      <c r="E288" s="2"/>
      <c r="F288" s="9"/>
      <c r="G288" s="9"/>
      <c r="H288" s="9"/>
      <c r="I288" s="2"/>
      <c r="J288" s="2"/>
      <c r="K288" s="2"/>
      <c r="L288" s="2"/>
      <c r="M288" s="2"/>
      <c r="N288" s="2"/>
    </row>
    <row r="289" spans="2:14">
      <c r="B289" s="9"/>
      <c r="C289" s="9"/>
      <c r="D289" s="9"/>
      <c r="E289" s="2"/>
      <c r="F289" s="9"/>
      <c r="G289" s="9"/>
      <c r="H289" s="9"/>
      <c r="I289" s="2"/>
      <c r="J289" s="2"/>
      <c r="K289" s="2"/>
      <c r="L289" s="2"/>
      <c r="M289" s="2"/>
      <c r="N289" s="2"/>
    </row>
    <row r="310" spans="20:20">
      <c r="T310" s="1"/>
    </row>
  </sheetData>
  <mergeCells count="23">
    <mergeCell ref="G160:I160"/>
    <mergeCell ref="C173:E173"/>
    <mergeCell ref="G173:I173"/>
    <mergeCell ref="G116:I116"/>
    <mergeCell ref="C129:E129"/>
    <mergeCell ref="G129:I129"/>
    <mergeCell ref="C142:E142"/>
    <mergeCell ref="G142:I142"/>
    <mergeCell ref="C160:E160"/>
    <mergeCell ref="C116:E116"/>
    <mergeCell ref="C70:E70"/>
    <mergeCell ref="G70:I70"/>
    <mergeCell ref="C90:E90"/>
    <mergeCell ref="G90:I90"/>
    <mergeCell ref="C103:E103"/>
    <mergeCell ref="G103:I103"/>
    <mergeCell ref="E13:G13"/>
    <mergeCell ref="J13:L13"/>
    <mergeCell ref="C44:E44"/>
    <mergeCell ref="G44:I44"/>
    <mergeCell ref="C57:E57"/>
    <mergeCell ref="G57:I57"/>
    <mergeCell ref="C29:F29"/>
  </mergeCells>
  <phoneticPr fontId="0" type="noConversion"/>
  <pageMargins left="0.75" right="0.75" top="0.98425196850393704" bottom="0.98425196850393704" header="0" footer="0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435B-3358-4D82-81A6-7EFEA68286D6}">
  <dimension ref="A1:T310"/>
  <sheetViews>
    <sheetView showGridLines="0" topLeftCell="C1" zoomScale="90" zoomScaleNormal="90" workbookViewId="0">
      <selection activeCell="G12" sqref="G12"/>
    </sheetView>
  </sheetViews>
  <sheetFormatPr baseColWidth="10" defaultRowHeight="12.75"/>
  <cols>
    <col min="1" max="1" width="9" hidden="1" customWidth="1"/>
    <col min="2" max="2" width="16.5703125" hidden="1" customWidth="1"/>
    <col min="3" max="3" width="25" customWidth="1"/>
    <col min="4" max="4" width="5.85546875" customWidth="1"/>
    <col min="5" max="5" width="35.28515625" bestFit="1" customWidth="1"/>
    <col min="6" max="6" width="3.5703125" customWidth="1"/>
    <col min="7" max="7" width="24.7109375" customWidth="1"/>
    <col min="8" max="8" width="5.85546875" customWidth="1"/>
    <col min="9" max="9" width="25" bestFit="1" customWidth="1"/>
    <col min="10" max="10" width="22.7109375" customWidth="1"/>
    <col min="11" max="11" width="4.5703125" customWidth="1"/>
    <col min="12" max="14" width="21.7109375" customWidth="1"/>
    <col min="16" max="16" width="20.5703125" bestFit="1" customWidth="1"/>
    <col min="17" max="17" width="19.7109375" bestFit="1" customWidth="1"/>
    <col min="18" max="18" width="18.7109375" bestFit="1" customWidth="1"/>
  </cols>
  <sheetData>
    <row r="1" spans="2:20" ht="18.95" customHeight="1"/>
    <row r="2" spans="2:20" ht="21" customHeight="1"/>
    <row r="3" spans="2:20" ht="30" customHeight="1"/>
    <row r="4" spans="2:20" ht="12.75" customHeight="1"/>
    <row r="5" spans="2:20" ht="12.75" customHeight="1">
      <c r="O5" s="19"/>
      <c r="P5" s="20" t="s">
        <v>2</v>
      </c>
      <c r="Q5" s="20" t="s">
        <v>3</v>
      </c>
      <c r="R5" s="20" t="s">
        <v>14</v>
      </c>
    </row>
    <row r="6" spans="2:20" ht="12.75" customHeight="1">
      <c r="O6" s="21" t="s">
        <v>4</v>
      </c>
      <c r="P6" s="20">
        <f t="shared" ref="P6:P15" si="0">+IF(D15=1,11,IF(D15=2,12,IF(D15=3,13,IF(D15=4,14,IF(D15=5,15,IF(D15=6,16,IF(D15=7,17,IF(D15=8,18," "))))))))</f>
        <v>17</v>
      </c>
      <c r="Q6" s="22" t="str">
        <f t="shared" ref="Q6:Q15" si="1">+IF(D15=9,19,IF(D15=10,20,IF(D15=11,1,IF(D15=12,2,IF(D15=13,3,IF(D15=14,4,IF(D15=15,5,IF(D15=16,6," "))))))))</f>
        <v xml:space="preserve"> </v>
      </c>
      <c r="R6" s="22" t="str">
        <f t="shared" ref="R6:R15" si="2">+IF(D15=17,7,IF(D15=18,8,IF(D15=19,9,IF(D15=20,10," "))))</f>
        <v xml:space="preserve"> </v>
      </c>
    </row>
    <row r="7" spans="2:20" ht="12.75" customHeight="1">
      <c r="O7" s="21" t="s">
        <v>5</v>
      </c>
      <c r="P7" s="20">
        <f t="shared" si="0"/>
        <v>13</v>
      </c>
      <c r="Q7" s="22" t="str">
        <f t="shared" si="1"/>
        <v xml:space="preserve"> </v>
      </c>
      <c r="R7" s="22" t="str">
        <f t="shared" si="2"/>
        <v xml:space="preserve"> </v>
      </c>
    </row>
    <row r="8" spans="2:20" ht="12.75" customHeight="1">
      <c r="O8" s="21" t="s">
        <v>6</v>
      </c>
      <c r="P8" s="20">
        <f t="shared" si="0"/>
        <v>18</v>
      </c>
      <c r="Q8" s="22" t="str">
        <f t="shared" si="1"/>
        <v xml:space="preserve"> </v>
      </c>
      <c r="R8" s="22" t="str">
        <f t="shared" si="2"/>
        <v xml:space="preserve"> </v>
      </c>
    </row>
    <row r="9" spans="2:20" ht="12.75" customHeight="1">
      <c r="O9" s="21" t="s">
        <v>7</v>
      </c>
      <c r="P9" s="20" t="str">
        <f t="shared" si="0"/>
        <v xml:space="preserve"> </v>
      </c>
      <c r="Q9" s="22">
        <f t="shared" si="1"/>
        <v>4</v>
      </c>
      <c r="R9" s="22" t="str">
        <f t="shared" si="2"/>
        <v xml:space="preserve"> </v>
      </c>
    </row>
    <row r="10" spans="2:20" ht="12.75" customHeight="1">
      <c r="O10" s="21" t="s">
        <v>8</v>
      </c>
      <c r="P10" s="20" t="str">
        <f t="shared" si="0"/>
        <v xml:space="preserve"> </v>
      </c>
      <c r="Q10" s="22">
        <f t="shared" si="1"/>
        <v>2</v>
      </c>
      <c r="R10" s="22" t="str">
        <f t="shared" si="2"/>
        <v xml:space="preserve"> </v>
      </c>
    </row>
    <row r="11" spans="2:20" ht="12.75" customHeight="1">
      <c r="O11" s="21" t="s">
        <v>9</v>
      </c>
      <c r="P11" s="20">
        <f t="shared" si="0"/>
        <v>16</v>
      </c>
      <c r="Q11" s="22" t="str">
        <f t="shared" si="1"/>
        <v xml:space="preserve"> </v>
      </c>
      <c r="R11" s="22" t="str">
        <f t="shared" si="2"/>
        <v xml:space="preserve"> </v>
      </c>
      <c r="S11" s="2"/>
      <c r="T11" s="2"/>
    </row>
    <row r="12" spans="2:20" ht="12.75" customHeight="1">
      <c r="O12" s="21" t="s">
        <v>10</v>
      </c>
      <c r="P12" s="20" t="str">
        <f t="shared" si="0"/>
        <v xml:space="preserve"> </v>
      </c>
      <c r="Q12" s="22" t="str">
        <f t="shared" si="1"/>
        <v xml:space="preserve"> </v>
      </c>
      <c r="R12" s="22">
        <f t="shared" si="2"/>
        <v>10</v>
      </c>
      <c r="S12" s="2"/>
      <c r="T12" s="2"/>
    </row>
    <row r="13" spans="2:20" ht="24" hidden="1">
      <c r="B13" s="24" t="s">
        <v>17</v>
      </c>
      <c r="D13" s="25" t="s">
        <v>18</v>
      </c>
      <c r="E13" s="31" t="s">
        <v>1</v>
      </c>
      <c r="F13" s="31"/>
      <c r="G13" s="31"/>
      <c r="H13" s="26" t="s">
        <v>18</v>
      </c>
      <c r="J13" s="32" t="s">
        <v>19</v>
      </c>
      <c r="K13" s="32"/>
      <c r="L13" s="32"/>
      <c r="O13" s="21" t="s">
        <v>11</v>
      </c>
      <c r="P13" s="20" t="str">
        <f t="shared" si="0"/>
        <v xml:space="preserve"> </v>
      </c>
      <c r="Q13" s="22" t="str">
        <f t="shared" si="1"/>
        <v xml:space="preserve"> </v>
      </c>
      <c r="R13" s="22">
        <f t="shared" si="2"/>
        <v>9</v>
      </c>
      <c r="S13" s="2"/>
      <c r="T13" s="2"/>
    </row>
    <row r="14" spans="2:20" ht="18.600000000000001" hidden="1" customHeight="1">
      <c r="I14" s="2"/>
      <c r="J14" s="2"/>
      <c r="K14" s="2"/>
      <c r="L14" s="2"/>
      <c r="O14" s="21" t="s">
        <v>12</v>
      </c>
      <c r="P14" s="20">
        <f t="shared" si="0"/>
        <v>15</v>
      </c>
      <c r="Q14" s="22" t="str">
        <f t="shared" si="1"/>
        <v xml:space="preserve"> </v>
      </c>
      <c r="R14" s="22" t="str">
        <f t="shared" si="2"/>
        <v xml:space="preserve"> </v>
      </c>
      <c r="S14" s="2"/>
      <c r="T14" s="2"/>
    </row>
    <row r="15" spans="2:20" ht="20.25" hidden="1">
      <c r="B15" s="27" t="s">
        <v>4</v>
      </c>
      <c r="D15" s="28">
        <v>7</v>
      </c>
      <c r="E15" s="29" t="s">
        <v>38</v>
      </c>
      <c r="F15" s="30"/>
      <c r="G15" s="29" t="s">
        <v>39</v>
      </c>
      <c r="H15" s="28">
        <f t="shared" ref="H15:H24" si="3">+IF(D15&lt;9,P6,IF(D15&lt;17,Q6,IF(D15&lt;21,R6," ")))</f>
        <v>17</v>
      </c>
      <c r="J15" s="15" t="str">
        <f>P62</f>
        <v>BELGRANO (CBA.)</v>
      </c>
      <c r="K15" s="15" t="s">
        <v>0</v>
      </c>
      <c r="L15" s="15" t="str">
        <f>P61</f>
        <v>ESTUDIANTES</v>
      </c>
      <c r="O15" s="21" t="s">
        <v>13</v>
      </c>
      <c r="P15" s="20" t="str">
        <f t="shared" si="0"/>
        <v xml:space="preserve"> </v>
      </c>
      <c r="Q15" s="22">
        <f t="shared" si="1"/>
        <v>1</v>
      </c>
      <c r="R15" s="22" t="str">
        <f t="shared" si="2"/>
        <v xml:space="preserve"> </v>
      </c>
      <c r="S15" s="2"/>
      <c r="T15" s="2"/>
    </row>
    <row r="16" spans="2:20" ht="18.600000000000001" hidden="1" customHeight="1">
      <c r="B16" s="27" t="s">
        <v>5</v>
      </c>
      <c r="D16" s="28">
        <v>3</v>
      </c>
      <c r="E16" s="29" t="s">
        <v>40</v>
      </c>
      <c r="F16" s="30"/>
      <c r="G16" s="29" t="s">
        <v>41</v>
      </c>
      <c r="H16" s="28">
        <f t="shared" si="3"/>
        <v>13</v>
      </c>
      <c r="J16" s="15" t="str">
        <f t="shared" ref="J16:J24" si="4">P43</f>
        <v>PLATENSE</v>
      </c>
      <c r="K16" s="15" t="s">
        <v>0</v>
      </c>
      <c r="L16" s="15" t="str">
        <f>P60</f>
        <v>S. LORENZO DE A.</v>
      </c>
      <c r="M16" s="2"/>
      <c r="N16" s="2"/>
      <c r="O16" s="21"/>
      <c r="P16" s="23"/>
      <c r="Q16" s="19"/>
      <c r="R16" s="19"/>
      <c r="S16" s="2"/>
      <c r="T16" s="2"/>
    </row>
    <row r="17" spans="2:20" ht="20.25" hidden="1">
      <c r="B17" s="27" t="s">
        <v>6</v>
      </c>
      <c r="D17" s="28">
        <v>8</v>
      </c>
      <c r="E17" s="29" t="s">
        <v>42</v>
      </c>
      <c r="F17" s="30"/>
      <c r="G17" s="29" t="s">
        <v>43</v>
      </c>
      <c r="H17" s="28">
        <f t="shared" si="3"/>
        <v>18</v>
      </c>
      <c r="J17" s="15" t="str">
        <f t="shared" si="4"/>
        <v>LANÚS</v>
      </c>
      <c r="K17" s="15" t="s">
        <v>0</v>
      </c>
      <c r="L17" s="15" t="str">
        <f>P59</f>
        <v>RIVER PLATE</v>
      </c>
      <c r="M17" s="2"/>
      <c r="N17" s="2"/>
      <c r="O17" s="19"/>
      <c r="P17" s="19"/>
      <c r="Q17" s="19"/>
      <c r="R17" s="19"/>
      <c r="S17" s="2"/>
      <c r="T17" s="2"/>
    </row>
    <row r="18" spans="2:20" ht="20.25" hidden="1">
      <c r="B18" s="27" t="s">
        <v>7</v>
      </c>
      <c r="D18" s="28">
        <v>14</v>
      </c>
      <c r="E18" s="29" t="s">
        <v>44</v>
      </c>
      <c r="F18" s="30"/>
      <c r="G18" s="29" t="s">
        <v>45</v>
      </c>
      <c r="H18" s="28">
        <f t="shared" si="3"/>
        <v>4</v>
      </c>
      <c r="J18" s="15" t="str">
        <f t="shared" si="4"/>
        <v>INDEPENDIENTE</v>
      </c>
      <c r="K18" s="15" t="s">
        <v>0</v>
      </c>
      <c r="L18" s="15" t="str">
        <f>P58</f>
        <v>EXCURSIONISTAS</v>
      </c>
      <c r="M18" s="2"/>
      <c r="N18" s="2"/>
      <c r="O18" s="19"/>
      <c r="P18" s="19"/>
      <c r="Q18" s="19"/>
      <c r="R18" s="19"/>
      <c r="S18" s="2"/>
      <c r="T18" s="2"/>
    </row>
    <row r="19" spans="2:20" ht="20.25" hidden="1">
      <c r="B19" s="27" t="s">
        <v>8</v>
      </c>
      <c r="D19" s="28">
        <v>12</v>
      </c>
      <c r="E19" s="29" t="s">
        <v>46</v>
      </c>
      <c r="F19" s="30"/>
      <c r="G19" s="29" t="s">
        <v>47</v>
      </c>
      <c r="H19" s="28">
        <f t="shared" si="3"/>
        <v>2</v>
      </c>
      <c r="J19" s="15" t="str">
        <f t="shared" si="4"/>
        <v>G. Y ESGRIMA L.P.</v>
      </c>
      <c r="K19" s="15" t="s">
        <v>0</v>
      </c>
      <c r="L19" s="15" t="str">
        <f>P57</f>
        <v>SAT</v>
      </c>
      <c r="M19" s="2"/>
      <c r="N19" s="2"/>
      <c r="O19" s="19"/>
      <c r="P19" s="19"/>
      <c r="Q19" s="19"/>
      <c r="R19" s="19"/>
      <c r="S19" s="2"/>
      <c r="T19" s="2"/>
    </row>
    <row r="20" spans="2:20" ht="20.25" hidden="1">
      <c r="B20" s="27" t="s">
        <v>9</v>
      </c>
      <c r="D20" s="28">
        <v>6</v>
      </c>
      <c r="E20" s="29" t="s">
        <v>48</v>
      </c>
      <c r="F20" s="30"/>
      <c r="G20" s="29" t="s">
        <v>16</v>
      </c>
      <c r="H20" s="28">
        <f t="shared" si="3"/>
        <v>16</v>
      </c>
      <c r="J20" s="15" t="str">
        <f t="shared" si="4"/>
        <v>EL PORVENIR</v>
      </c>
      <c r="K20" s="15" t="s">
        <v>0</v>
      </c>
      <c r="L20" s="15" t="str">
        <f>P56</f>
        <v>ESTUDIANTES DE L.P.</v>
      </c>
      <c r="M20" s="2"/>
      <c r="N20" s="2"/>
      <c r="O20" s="19"/>
      <c r="P20" s="19"/>
      <c r="Q20" s="19"/>
      <c r="R20" s="19"/>
      <c r="S20" s="2"/>
      <c r="T20" s="2"/>
    </row>
    <row r="21" spans="2:20" ht="20.25" hidden="1">
      <c r="B21" s="27" t="s">
        <v>10</v>
      </c>
      <c r="D21" s="28">
        <v>20</v>
      </c>
      <c r="E21" s="29" t="s">
        <v>49</v>
      </c>
      <c r="F21" s="30"/>
      <c r="G21" s="29" t="s">
        <v>50</v>
      </c>
      <c r="H21" s="28">
        <f t="shared" si="3"/>
        <v>10</v>
      </c>
      <c r="J21" s="15" t="str">
        <f t="shared" si="4"/>
        <v>DEF. DE BELGRANO</v>
      </c>
      <c r="K21" s="15" t="s">
        <v>0</v>
      </c>
      <c r="L21" s="15" t="str">
        <f>P55</f>
        <v>RACING CLUB</v>
      </c>
      <c r="M21" s="2"/>
      <c r="N21" s="2"/>
      <c r="O21" s="19">
        <v>1</v>
      </c>
      <c r="P21" s="22" t="str">
        <f>+IF(D$15=1,E$15,IF(D$16=1,E$16,IF(D$17=1,E$17,IF(D$18=1,E$18,IF(D$19=1,E$19,IF(D$20=1,E$20,IF(D$21=1,E$21,IF(D$22=1,E$22," "))))))))</f>
        <v xml:space="preserve"> </v>
      </c>
      <c r="Q21" s="22" t="str">
        <f>+IF(D$23=1,E$23,IF(D$24=1,E$24,IF(H$15=1,G$15,IF(H$16=1,G$16,IF(H$17=1,G$17,IF(H$18=1,G$18,IF(H$19=1,G$19,IF(H$20=1,G$20," "))))))))</f>
        <v xml:space="preserve"> </v>
      </c>
      <c r="R21" s="22" t="str">
        <f>+IF(H$21=1,G$21,IF(H$22=1,G$22,IF(H$23=1,G$23,IF(H$24=1,G$24," "))))</f>
        <v>PLATENSE</v>
      </c>
      <c r="S21" s="2"/>
      <c r="T21" s="2"/>
    </row>
    <row r="22" spans="2:20" ht="20.25" hidden="1">
      <c r="B22" s="27" t="s">
        <v>11</v>
      </c>
      <c r="D22" s="28">
        <v>19</v>
      </c>
      <c r="E22" s="29" t="s">
        <v>51</v>
      </c>
      <c r="F22" s="30"/>
      <c r="G22" s="29" t="s">
        <v>52</v>
      </c>
      <c r="H22" s="28">
        <f t="shared" si="3"/>
        <v>9</v>
      </c>
      <c r="J22" s="15" t="str">
        <f t="shared" si="4"/>
        <v>BOCA JRS.</v>
      </c>
      <c r="K22" s="15" t="s">
        <v>0</v>
      </c>
      <c r="L22" s="15" t="str">
        <f>P54</f>
        <v>BANFIELD</v>
      </c>
      <c r="M22" s="2"/>
      <c r="N22" s="2"/>
      <c r="O22" s="19">
        <f>1+O21</f>
        <v>2</v>
      </c>
      <c r="P22" s="22" t="str">
        <f>+IF(D$15=2,E$15,IF(D$16=2,E$16,IF(D$17=2,E$17,IF(D$18=2,E$18,IF(D$19=2,E$19,IF(D$20=2,E$20,IF(D$21=2,E$21,IF(D$22=2,E$22," "))))))))</f>
        <v xml:space="preserve"> </v>
      </c>
      <c r="Q22" s="22" t="str">
        <f>+IF(D$23=2,E$23,IF(D$24=2,E$24,IF(H$15=2,G$15,IF(H$16=2,G$16,IF(H$17=2,G$17,IF(H$18=2,G$18,IF(H$19=2,G$19,IF(H$20=2,G$20," "))))))))</f>
        <v>LANÚS</v>
      </c>
      <c r="R22" s="22" t="str">
        <f>+IF(H$21=2,G$21,IF(H$22=2,G$22,IF(H$23=2,G$23,IF(H$24=2,G$24," "))))</f>
        <v xml:space="preserve"> </v>
      </c>
      <c r="S22" s="2"/>
      <c r="T22" s="2"/>
    </row>
    <row r="23" spans="2:20" ht="20.25" hidden="1">
      <c r="B23" s="27" t="s">
        <v>12</v>
      </c>
      <c r="D23" s="28">
        <v>5</v>
      </c>
      <c r="E23" s="29" t="s">
        <v>15</v>
      </c>
      <c r="F23" s="30"/>
      <c r="G23" s="29" t="s">
        <v>53</v>
      </c>
      <c r="H23" s="28">
        <f t="shared" si="3"/>
        <v>15</v>
      </c>
      <c r="J23" s="15" t="str">
        <f t="shared" si="4"/>
        <v>HURACÁN</v>
      </c>
      <c r="K23" s="15" t="s">
        <v>0</v>
      </c>
      <c r="L23" s="15" t="str">
        <f>P53</f>
        <v>FERRO CARRIL OESTE</v>
      </c>
      <c r="M23" s="2"/>
      <c r="N23" s="2"/>
      <c r="O23" s="19">
        <f t="shared" ref="O23:O40" si="5">1+O22</f>
        <v>3</v>
      </c>
      <c r="P23" s="22" t="str">
        <f>+IF(D$15=3,E$15,IF(D$16=3,E$16,IF(D$17=3,E$17,IF(D$18=3,E$18,IF(D$19=3,E$19,IF(D$20=3,E$20,IF(D$21=3,E$21,IF(D$22=3,E$22," "))))))))</f>
        <v>INDEPENDIENTE</v>
      </c>
      <c r="Q23" s="22" t="str">
        <f>+IF(D$23=3,E$23,IF(D$24=3,E$24,IF(H$15=3,G$15,IF(H$16=3,G$16,IF(H$17=3,G$17,IF(H$18=3,G$18,IF(H$19=3,G$19,IF(H$20=3,G$20," "))))))))</f>
        <v xml:space="preserve"> </v>
      </c>
      <c r="R23" s="22" t="str">
        <f>+IF(H$21=3,G$21,IF(H$22=3,G$22,IF(H$23=3,G$23,IF(H$24=3,G$24," "))))</f>
        <v xml:space="preserve"> </v>
      </c>
      <c r="S23" s="2"/>
      <c r="T23" s="2"/>
    </row>
    <row r="24" spans="2:20" ht="20.25" hidden="1">
      <c r="B24" s="27" t="s">
        <v>13</v>
      </c>
      <c r="C24" s="18"/>
      <c r="D24" s="28">
        <v>11</v>
      </c>
      <c r="E24" s="29" t="s">
        <v>54</v>
      </c>
      <c r="F24" s="30"/>
      <c r="G24" s="29" t="s">
        <v>55</v>
      </c>
      <c r="H24" s="28">
        <f t="shared" si="3"/>
        <v>1</v>
      </c>
      <c r="J24" s="15" t="str">
        <f t="shared" si="4"/>
        <v>UAI - URQUIZA</v>
      </c>
      <c r="K24" s="15" t="s">
        <v>0</v>
      </c>
      <c r="L24" s="15" t="str">
        <f>P52</f>
        <v>ROSARIO CTRAL.</v>
      </c>
      <c r="M24" s="2"/>
      <c r="N24" s="2"/>
      <c r="O24" s="19">
        <f t="shared" si="5"/>
        <v>4</v>
      </c>
      <c r="P24" s="22" t="str">
        <f>+IF(D$15=4,E$15,IF(D$16=4,E$16,IF(D$17=4,E$17,IF(D$18=4,E$18,IF(D$19=4,E$19,IF(D$20=4,E$20,IF(D$21=4,E$21,IF(D$22=4,E$22," "))))))))</f>
        <v xml:space="preserve"> </v>
      </c>
      <c r="Q24" s="22" t="str">
        <f>+IF(D$23=4,E$23,IF(D$24=4,E$24,IF(H$15=4,G$15,IF(H$16=4,G$16,IF(H$17=4,G$17,IF(H$18=4,G$18,IF(H$19=4,G$19,IF(H$20=4,G$20," "))))))))</f>
        <v>G. Y ESGRIMA L.P.</v>
      </c>
      <c r="R24" s="22" t="str">
        <f>+IF(H$21=4,G$21,IF(H$22=4,G$22,IF(H$23=4,G$23,IF(H$24=4,G$24," "))))</f>
        <v xml:space="preserve"> </v>
      </c>
      <c r="S24" s="2"/>
      <c r="T24" s="2"/>
    </row>
    <row r="25" spans="2:20" hidden="1">
      <c r="M25" s="2"/>
      <c r="N25" s="2"/>
      <c r="O25" s="19">
        <f t="shared" si="5"/>
        <v>5</v>
      </c>
      <c r="P25" s="22" t="str">
        <f>+IF(D$15=5,E$15,IF(D$16=5,E$16,IF(D$17=5,E$17,IF(D$18=5,E$18,IF(D$19=5,E$19,IF(D$20=5,E$20,IF(D$21=5,E$21,IF(D$22=5,E$22," "))))))))</f>
        <v xml:space="preserve"> </v>
      </c>
      <c r="Q25" s="22" t="str">
        <f>+IF(D$23=5,E$23,IF(D$24=5,E$24,IF(H$15=5,G$15,IF(H$16=5,G$16,IF(H$17=5,G$17,IF(H$18=5,G$18,IF(H$19=5,G$19,IF(H$20=5,G$20," "))))))))</f>
        <v>EL PORVENIR</v>
      </c>
      <c r="R25" s="22" t="str">
        <f>+IF(H$21=5,G$21,IF(H$22=5,G$22,IF(H$23=5,G$23,IF(H$24=5,G$24," "))))</f>
        <v xml:space="preserve"> </v>
      </c>
      <c r="S25" s="2"/>
      <c r="T25" s="2"/>
    </row>
    <row r="26" spans="2:20" hidden="1">
      <c r="O26" s="19">
        <f t="shared" si="5"/>
        <v>6</v>
      </c>
      <c r="P26" s="22" t="str">
        <f>+IF(D$15=6,E$15,IF(D$16=6,E$16,IF(D$17=6,E$17,IF(D$18=6,E$18,IF(D$19=6,E$19,IF(D$20=6,E$20,IF(D$21=6,E$21,IF(D$22=6,E$22," "))))))))</f>
        <v>DEF. DE BELGRANO</v>
      </c>
      <c r="Q26" s="22" t="str">
        <f>+IF(D$23=6,E$23,IF(D$24=6,E$24,IF(H$15=6,G$15,IF(H$16=6,G$16,IF(H$17=6,G$17,IF(H$18=6,G$18,IF(H$19=6,G$19,IF(H$20=6,G$20," "))))))))</f>
        <v xml:space="preserve"> </v>
      </c>
      <c r="R26" s="22" t="str">
        <f>+IF(H$21=6,G$21,IF(H$22=6,G$22,IF(H$23=6,G$23,IF(H$24=6,G$24," "))))</f>
        <v xml:space="preserve"> </v>
      </c>
    </row>
    <row r="27" spans="2:20" ht="15.75" hidden="1">
      <c r="B27" s="18"/>
      <c r="C27" s="18"/>
      <c r="D27" s="18"/>
      <c r="E27" s="18"/>
      <c r="F27" s="18"/>
      <c r="G27" s="18"/>
      <c r="H27" s="18"/>
      <c r="O27" s="19">
        <f t="shared" si="5"/>
        <v>7</v>
      </c>
      <c r="P27" s="22" t="str">
        <f>+IF(D$15=7,E$15,IF(D$16=7,E$16,IF(D$17=7,E$17,IF(D$18=7,E$18,IF(D$19=7,E$19,IF(D$20=7,E$20,IF(D$21=7,E$21,IF(D$22=7,E$22," "))))))))</f>
        <v>BOCA JRS.</v>
      </c>
      <c r="Q27" s="22" t="str">
        <f>+IF(D$23=7,E$23,IF(D$24=7,E$24,IF(H$15=7,G$15,IF(H$16=7,G$16,IF(H$17=7,G$17,IF(H$18=7,G$18,IF(H$19=7,G$19,IF(H$20=7,G$20," "))))))))</f>
        <v xml:space="preserve"> </v>
      </c>
      <c r="R27" s="22" t="str">
        <f>+IF(H$21=7,G$21,IF(H$22=7,G$22,IF(H$23=7,G$23,IF(H$24=7,G$24," "))))</f>
        <v xml:space="preserve"> </v>
      </c>
    </row>
    <row r="28" spans="2:20" hidden="1">
      <c r="O28" s="19">
        <f t="shared" si="5"/>
        <v>8</v>
      </c>
      <c r="P28" s="22" t="str">
        <f>+IF(D$15=8,E$15,IF(D$16=8,E$16,IF(D$17=8,E$17,IF(D$18=8,E$18,IF(D$19=8,E$19,IF(D$20=8,E$20,IF(D$21=8,E$21,IF(D$22=8,E$22," "))))))))</f>
        <v>HURACÁN</v>
      </c>
      <c r="Q28" s="22" t="str">
        <f>+IF(D$23=8,E$23,IF(D$24=8,E$24,IF(H$15=8,G$15,IF(H$16=8,G$16,IF(H$17=8,G$17,IF(H$18=8,G$18,IF(H$19=8,G$19,IF(H$20=8,G$20," "))))))))</f>
        <v xml:space="preserve"> </v>
      </c>
      <c r="R28" s="22" t="str">
        <f>+IF(H$21=8,G$21,IF(H$22=8,G$22,IF(H$23=8,G$23,IF(H$24=8,G$24," "))))</f>
        <v xml:space="preserve"> </v>
      </c>
    </row>
    <row r="29" spans="2:20" hidden="1">
      <c r="C29" s="35"/>
      <c r="D29" s="35"/>
      <c r="E29" s="35"/>
      <c r="F29" s="35"/>
      <c r="O29" s="19">
        <f t="shared" si="5"/>
        <v>9</v>
      </c>
      <c r="P29" s="22" t="str">
        <f>+IF(D$15=9,E$15,IF(D$16=9,E$16,IF(D$17=9,E$17,IF(D$18=9,E$18,IF(D$19=9,E$19,IF(D$20=9,E$20,IF(D$21=9,E$21,IF(D$22=9,E$22," "))))))))</f>
        <v xml:space="preserve"> </v>
      </c>
      <c r="Q29" s="22" t="str">
        <f>+IF(D$23=9,E$23,IF(D$24=9,E$24,IF(H$15=9,G$15,IF(H$16=9,G$16,IF(H$17=9,G$17,IF(H$18=9,G$18,IF(H$19=9,G$19,IF(H$20=9,G$20," "))))))))</f>
        <v xml:space="preserve"> </v>
      </c>
      <c r="R29" s="22" t="str">
        <f>+IF(H$21=9,G$21,IF(H$22=9,G$22,IF(H$23=9,G$23,IF(H$24=9,G$24," "))))</f>
        <v>UAI - URQUIZA</v>
      </c>
    </row>
    <row r="30" spans="2:20" hidden="1">
      <c r="D30" s="7"/>
      <c r="E30" s="7"/>
      <c r="F30" s="7"/>
      <c r="O30" s="19">
        <f t="shared" si="5"/>
        <v>10</v>
      </c>
      <c r="P30" s="22" t="str">
        <f>+IF(D$15=10,E$15,IF(D$16=10,E$16,IF(D$17=10,E$17,IF(D$18=10,E$18,IF(D$19=10,E$19,IF(D$20=10,E$20,IF(D$21=10,E$21,IF(D$22=10,E$22," "))))))))</f>
        <v xml:space="preserve"> </v>
      </c>
      <c r="Q30" s="22" t="str">
        <f>+IF(D$23=10,E$23,IF(D$24=10,E$24,IF(H$15=10,G$15,IF(H$16=10,G$16,IF(H$17=10,G$17,IF(H$18=10,G$18,IF(H$19=10,G$19,IF(H$20=10,G$20," "))))))))</f>
        <v xml:space="preserve"> </v>
      </c>
      <c r="R30" s="22" t="str">
        <f>+IF(H$21=10,G$21,IF(H$22=10,G$22,IF(H$23=10,G$23,IF(H$24=10,G$24," "))))</f>
        <v>ROSARIO CTRAL.</v>
      </c>
    </row>
    <row r="31" spans="2:20" hidden="1">
      <c r="O31" s="19">
        <f t="shared" si="5"/>
        <v>11</v>
      </c>
      <c r="P31" s="22" t="str">
        <f>+IF(D$15=11,E$15,IF(D$16=11,E$16,IF(D$17=11,E$17,IF(D$18=11,E$18,IF(D$19=11,E$19,IF(D$20=11,E$20,IF(D$21=11,E$21,IF(D$22=11,E$22," "))))))))</f>
        <v xml:space="preserve"> </v>
      </c>
      <c r="Q31" s="22" t="str">
        <f>+IF(D$23=11,E$23,IF(D$24=11,E$24,IF(H$15=11,G$15,IF(H$16=11,G$16,IF(H$17=11,G$17,IF(H$18=11,G$18,IF(H$19=11,G$19,IF(H$20=11,G$20," "))))))))</f>
        <v>FERRO CARRIL OESTE</v>
      </c>
      <c r="R31" s="22" t="str">
        <f>+IF(H$21=11,G$21,IF(H$22=11,G$22,IF(H$23=11,G$23,IF(H$24=11,G$24," "))))</f>
        <v xml:space="preserve"> </v>
      </c>
    </row>
    <row r="32" spans="2:20" hidden="1">
      <c r="O32" s="19">
        <f t="shared" si="5"/>
        <v>12</v>
      </c>
      <c r="P32" s="22" t="str">
        <f>+IF(D$15=12,E$15,IF(D$16=12,E$16,IF(D$17=12,E$17,IF(D$18=12,E$18,IF(D$19=12,E$19,IF(D$20=12,E$20,IF(D$21=12,E$21,IF(D$22=12,E$22," "))))))))</f>
        <v>BANFIELD</v>
      </c>
      <c r="Q32" s="22" t="str">
        <f>+IF(D$23=12,E$23,IF(D$24=12,E$24,IF(H$15=12,G$15,IF(H$16=12,G$16,IF(H$17=12,G$17,IF(H$18=12,G$18,IF(H$19=12,G$19,IF(H$20=12,G$20," "))))))))</f>
        <v xml:space="preserve"> </v>
      </c>
      <c r="R32" s="22" t="str">
        <f>+IF(H$21=12,G$21,IF(H$22=12,G$22,IF(H$23=12,G$23,IF(H$24=12,G$24," "))))</f>
        <v xml:space="preserve"> </v>
      </c>
    </row>
    <row r="33" spans="2:18" ht="93.6" hidden="1" customHeight="1">
      <c r="O33" s="19">
        <f t="shared" si="5"/>
        <v>13</v>
      </c>
      <c r="P33" s="22" t="str">
        <f>+IF(D$15=13,E$15,IF(D$16=13,E$16,IF(D$17=13,E$17,IF(D$18=13,E$18,IF(D$19=13,E$19,IF(D$20=13,E$20,IF(D$21=13,E$21,IF(D$22=13,E$22," "))))))))</f>
        <v xml:space="preserve"> </v>
      </c>
      <c r="Q33" s="22" t="str">
        <f>+IF(D$23=13,E$23,IF(D$24=13,E$24,IF(H$15=13,G$15,IF(H$16=13,G$16,IF(H$17=13,G$17,IF(H$18=13,G$18,IF(H$19=13,G$19,IF(H$20=13,G$20," "))))))))</f>
        <v>RACING CLUB</v>
      </c>
      <c r="R33" s="22" t="str">
        <f>+IF(H$21=13,G$21,IF(H$22=13,G$22,IF(H$23=13,G$23,IF(H$24=13,G$24," "))))</f>
        <v xml:space="preserve"> </v>
      </c>
    </row>
    <row r="34" spans="2:18">
      <c r="O34" s="19">
        <f t="shared" si="5"/>
        <v>14</v>
      </c>
      <c r="P34" s="22" t="str">
        <f>+IF(D$15=14,E$15,IF(D$16=14,E$16,IF(D$17=14,E$17,IF(D$18=14,E$18,IF(D$19=14,E$19,IF(D$20=14,E$20,IF(D$21=14,E$21,IF(D$22=14,E$22," "))))))))</f>
        <v>ESTUDIANTES DE L.P.</v>
      </c>
      <c r="Q34" s="22" t="str">
        <f>+IF(D$23=14,E$23,IF(D$24=14,E$24,IF(H$15=14,G$15,IF(H$16=14,G$16,IF(H$17=14,G$17,IF(H$18=14,G$18,IF(H$19=14,G$19,IF(H$20=14,G$20," "))))))))</f>
        <v xml:space="preserve"> </v>
      </c>
      <c r="R34" s="22" t="str">
        <f>+IF(H$21=14,G$21,IF(H$22=14,G$22,IF(H$23=14,G$23,IF(H$24=14,G$24," "))))</f>
        <v xml:space="preserve"> </v>
      </c>
    </row>
    <row r="35" spans="2:18">
      <c r="O35" s="19">
        <f t="shared" si="5"/>
        <v>15</v>
      </c>
      <c r="P35" s="22" t="str">
        <f>+IF(D$15=15,E$15,IF(D$16=15,E$16,IF(D$17=15,E$17,IF(D$18=15,E$18,IF(D$19=15,E$19,IF(D$20=15,E$20,IF(D$21=15,E$21,IF(D$22=15,E$22," "))))))))</f>
        <v xml:space="preserve"> </v>
      </c>
      <c r="Q35" s="22" t="str">
        <f>+IF(D$23=15,E$23,IF(D$24=15,E$24,IF(H$15=15,G$15,IF(H$16=15,G$16,IF(H$17=15,G$17,IF(H$18=15,G$18,IF(H$19=15,G$19,IF(H$20=15,G$20," "))))))))</f>
        <v xml:space="preserve"> </v>
      </c>
      <c r="R35" s="22" t="str">
        <f>+IF(H$21=15,G$21,IF(H$22=15,G$22,IF(H$23=15,G$23,IF(H$24=15,G$24," "))))</f>
        <v>SAT</v>
      </c>
    </row>
    <row r="36" spans="2:18">
      <c r="O36" s="19">
        <f t="shared" si="5"/>
        <v>16</v>
      </c>
      <c r="P36" s="22" t="str">
        <f>+IF(D$15=16,E$15,IF(D$16=16,E$16,IF(D$17=16,E$17,IF(D$18=16,E$18,IF(D$19=16,E$19,IF(D$20=16,E$20,IF(D$21=16,E$21,IF(D$22=16,E$22," "))))))))</f>
        <v xml:space="preserve"> </v>
      </c>
      <c r="Q36" s="22" t="str">
        <f>+IF(D$23=16,E$23,IF(D$24=16,E$24,IF(H$15=16,G$15,IF(H$16=16,G$16,IF(H$17=16,G$17,IF(H$18=16,G$18,IF(H$19=16,G$19,IF(H$20=16,G$20," "))))))))</f>
        <v>EXCURSIONISTAS</v>
      </c>
      <c r="R36" s="22" t="str">
        <f>+IF(H$21=16,G$21,IF(H$22=16,G$22,IF(H$23=16,G$23,IF(H$24=16,G$24," "))))</f>
        <v xml:space="preserve"> </v>
      </c>
    </row>
    <row r="37" spans="2:18">
      <c r="O37" s="19">
        <f t="shared" si="5"/>
        <v>17</v>
      </c>
      <c r="P37" s="22" t="str">
        <f>+IF(D$15=17,E$15,IF(D$16=17,E$16,IF(D$17=17,E$17,IF(D$18=17,E$18,IF(D$19=17,E$19,IF(D$20=17,E$20,IF(D$21=17,E$21,IF(D$22=17,E$22," "))))))))</f>
        <v xml:space="preserve"> </v>
      </c>
      <c r="Q37" s="22" t="str">
        <f>+IF(D$23=17,E$23,IF(D$24=17,E$24,IF(H$15=17,G$15,IF(H$16=17,G$16,IF(H$17=17,G$17,IF(H$18=17,G$18,IF(H$19=17,G$19,IF(H$20=17,G$20," "))))))))</f>
        <v>RIVER PLATE</v>
      </c>
      <c r="R37" s="22" t="str">
        <f>+IF(H$21=17,G$21,IF(H$22=17,G$22,IF(H$23=17,G$23,IF(H$24=17,G$24," "))))</f>
        <v xml:space="preserve"> </v>
      </c>
    </row>
    <row r="38" spans="2:18" ht="12.95" customHeight="1">
      <c r="B38" s="15"/>
      <c r="O38" s="19">
        <f t="shared" si="5"/>
        <v>18</v>
      </c>
      <c r="P38" s="22" t="str">
        <f>+IF(D$15=18,E$15,IF(D$16=18,E$16,IF(D$17=18,E$17,IF(D$18=18,E$18,IF(D$19=18,E$19,IF(D$20=18,E$20,IF(D$21=18,E$21,IF(D$22=18,E$22," "))))))))</f>
        <v xml:space="preserve"> </v>
      </c>
      <c r="Q38" s="22" t="str">
        <f>+IF(D$23=18,E$23,IF(D$24=18,E$24,IF(H$15=18,G$15,IF(H$16=18,G$16,IF(H$17=18,G$17,IF(H$18=18,G$18,IF(H$19=18,G$19,IF(H$20=18,G$20," "))))))))</f>
        <v>S. LORENZO DE A.</v>
      </c>
      <c r="R38" s="22" t="str">
        <f>+IF(H$21=18,G$21,IF(H$22=18,G$22,IF(H$23=18,G$23,IF(H$24=18,G$24," "))))</f>
        <v xml:space="preserve"> </v>
      </c>
    </row>
    <row r="39" spans="2:18" ht="18.75">
      <c r="B39" s="14"/>
      <c r="O39" s="19">
        <f t="shared" si="5"/>
        <v>19</v>
      </c>
      <c r="P39" s="22" t="str">
        <f>+IF(D$15=19,E$15,IF(D$16=19,E$16,IF(D$17=19,E$17,IF(D$18=19,E$18,IF(D$19=19,E$19,IF(D$20=19,E$20,IF(D$21=19,E$21,IF(D$22=19,E$22," "))))))))</f>
        <v>ESTUDIANTES</v>
      </c>
      <c r="Q39" s="22" t="str">
        <f>+IF(D$23=19,E$23,IF(D$24=19,E$24,IF(H$15=19,G$15,IF(H$16=19,G$16,IF(H$17=19,G$17,IF(H$18=19,G$18,IF(H$19=19,G$19,IF(H$20=19,G$20," "))))))))</f>
        <v xml:space="preserve"> </v>
      </c>
      <c r="R39" s="22" t="str">
        <f>+IF(H$21=19,G$21,IF(H$22=19,G$22,IF(H$23=19,G$23,IF(H$24=19,G$24," "))))</f>
        <v xml:space="preserve"> </v>
      </c>
    </row>
    <row r="40" spans="2:18">
      <c r="O40" s="19">
        <f t="shared" si="5"/>
        <v>20</v>
      </c>
      <c r="P40" s="22" t="str">
        <f>+IF(D$15=20,E$15,IF(D$16=20,E$16,IF(D$17=20,E$17,IF(D$18=20,E$18,IF(D$19=20,E$19,IF(D$20=20,E$20,IF(D$21=20,E$21,IF(D$22=20,E$22," "))))))))</f>
        <v>BELGRANO (CBA.)</v>
      </c>
      <c r="Q40" s="22" t="str">
        <f>+IF(D$23=20,E$23,IF(D$24=20,E$24,IF(H$15=20,G$15,IF(H$16=20,G$16,IF(H$17=20,G$17,IF(H$18=20,G$18,IF(H$19=20,G$19,IF(H$20=20,G$20," "))))))))</f>
        <v xml:space="preserve"> </v>
      </c>
      <c r="R40" s="22" t="str">
        <f>+IF(H$21=20,G$21,IF(H$22=20,G$22,IF(H$23=20,G$23,IF(H$24=20,G$24," "))))</f>
        <v xml:space="preserve"> </v>
      </c>
    </row>
    <row r="41" spans="2:18">
      <c r="O41" s="2"/>
      <c r="P41" s="2"/>
      <c r="Q41" s="2"/>
      <c r="R41" s="2"/>
    </row>
    <row r="42" spans="2:18">
      <c r="O42" s="2"/>
      <c r="P42" s="2"/>
      <c r="Q42" s="2"/>
      <c r="R42" s="2"/>
    </row>
    <row r="43" spans="2:18">
      <c r="D43" s="8"/>
      <c r="E43" s="2"/>
      <c r="F43" s="2"/>
      <c r="G43" s="2"/>
      <c r="H43" s="2"/>
      <c r="P43" s="3" t="str">
        <f>+IF(P21&lt;&gt;" ",P21,IF(Q21&lt;&gt;" ",Q21,IF(R21&lt;&gt;" ",R21,"1")))</f>
        <v>PLATENSE</v>
      </c>
      <c r="Q43" s="4">
        <v>1</v>
      </c>
    </row>
    <row r="44" spans="2:18" ht="18.75">
      <c r="C44" s="33" t="s">
        <v>19</v>
      </c>
      <c r="D44" s="33"/>
      <c r="E44" s="33"/>
      <c r="F44" s="14"/>
      <c r="G44" s="34" t="s">
        <v>20</v>
      </c>
      <c r="H44" s="34"/>
      <c r="I44" s="34"/>
      <c r="P44" s="5" t="str">
        <f>+IF(P22&lt;&gt;" ",P22,IF(Q22&lt;&gt;" ",Q22,IF(R22&lt;&gt;" ",R22,"2")))</f>
        <v>LANÚS</v>
      </c>
      <c r="Q44" s="6">
        <v>2</v>
      </c>
    </row>
    <row r="45" spans="2:18" ht="18.75">
      <c r="C45" s="36"/>
      <c r="D45" s="36"/>
      <c r="E45" s="36"/>
      <c r="F45" s="36"/>
      <c r="G45" s="36"/>
      <c r="H45" s="36"/>
      <c r="I45" s="36"/>
      <c r="P45" s="3" t="str">
        <f>+IF(P23&lt;&gt;" ",P23,IF(Q23&lt;&gt;" ",Q23,IF(R23&lt;&gt;" ",R23,"3")))</f>
        <v>INDEPENDIENTE</v>
      </c>
      <c r="Q45" s="4">
        <v>3</v>
      </c>
    </row>
    <row r="46" spans="2:18" ht="18.75">
      <c r="C46" s="37" t="str">
        <f>P62</f>
        <v>BELGRANO (CBA.)</v>
      </c>
      <c r="D46" s="37" t="s">
        <v>0</v>
      </c>
      <c r="E46" s="37" t="str">
        <f>P61</f>
        <v>ESTUDIANTES</v>
      </c>
      <c r="F46" s="36"/>
      <c r="G46" s="37" t="str">
        <f t="shared" ref="G46:G55" si="6">P51</f>
        <v>UAI - URQUIZA</v>
      </c>
      <c r="H46" s="37" t="s">
        <v>0</v>
      </c>
      <c r="I46" s="37" t="str">
        <f>P62</f>
        <v>BELGRANO (CBA.)</v>
      </c>
      <c r="P46" s="5" t="str">
        <f>+IF(P24&lt;&gt;" ",P24,IF(Q24&lt;&gt;" ",Q24,IF(R24&lt;&gt;" ",R24,"4")))</f>
        <v>G. Y ESGRIMA L.P.</v>
      </c>
      <c r="Q46" s="6">
        <v>4</v>
      </c>
    </row>
    <row r="47" spans="2:18" ht="18.75">
      <c r="C47" s="37" t="str">
        <f t="shared" ref="C47:C55" si="7">P43</f>
        <v>PLATENSE</v>
      </c>
      <c r="D47" s="37" t="s">
        <v>0</v>
      </c>
      <c r="E47" s="37" t="str">
        <f>P60</f>
        <v>S. LORENZO DE A.</v>
      </c>
      <c r="F47" s="36"/>
      <c r="G47" s="37" t="str">
        <f t="shared" si="6"/>
        <v>ROSARIO CTRAL.</v>
      </c>
      <c r="H47" s="37" t="s">
        <v>0</v>
      </c>
      <c r="I47" s="37" t="str">
        <f>P50</f>
        <v>HURACÁN</v>
      </c>
      <c r="P47" s="3" t="str">
        <f>+IF(P25&lt;&gt;" ",P25,IF(Q25&lt;&gt;" ",Q25,IF(R25&lt;&gt;" ",R25,"5")))</f>
        <v>EL PORVENIR</v>
      </c>
      <c r="Q47" s="4">
        <v>5</v>
      </c>
    </row>
    <row r="48" spans="2:18" ht="18.75">
      <c r="C48" s="37" t="str">
        <f t="shared" si="7"/>
        <v>LANÚS</v>
      </c>
      <c r="D48" s="37" t="s">
        <v>0</v>
      </c>
      <c r="E48" s="37" t="str">
        <f>P59</f>
        <v>RIVER PLATE</v>
      </c>
      <c r="F48" s="36"/>
      <c r="G48" s="37" t="str">
        <f t="shared" si="6"/>
        <v>FERRO CARRIL OESTE</v>
      </c>
      <c r="H48" s="37" t="s">
        <v>0</v>
      </c>
      <c r="I48" s="37" t="str">
        <f>P49</f>
        <v>BOCA JRS.</v>
      </c>
      <c r="P48" s="5" t="str">
        <f>+IF(P26&lt;&gt;" ",P26,IF(Q26&lt;&gt;" ",Q26,IF(R26&lt;&gt;" ",R26,"6")))</f>
        <v>DEF. DE BELGRANO</v>
      </c>
      <c r="Q48" s="6">
        <v>6</v>
      </c>
    </row>
    <row r="49" spans="2:17" ht="18.75">
      <c r="B49" s="2"/>
      <c r="C49" s="37" t="str">
        <f t="shared" si="7"/>
        <v>INDEPENDIENTE</v>
      </c>
      <c r="D49" s="37" t="s">
        <v>0</v>
      </c>
      <c r="E49" s="37" t="str">
        <f>P58</f>
        <v>EXCURSIONISTAS</v>
      </c>
      <c r="F49" s="36"/>
      <c r="G49" s="37" t="str">
        <f t="shared" si="6"/>
        <v>BANFIELD</v>
      </c>
      <c r="H49" s="37" t="s">
        <v>0</v>
      </c>
      <c r="I49" s="37" t="str">
        <f>P48</f>
        <v>DEF. DE BELGRANO</v>
      </c>
      <c r="P49" s="3" t="str">
        <f>+IF(P27&lt;&gt;" ",P27,IF(Q27&lt;&gt;" ",Q27,IF(R27&lt;&gt;" ",R27,"7")))</f>
        <v>BOCA JRS.</v>
      </c>
      <c r="Q49" s="4">
        <v>7</v>
      </c>
    </row>
    <row r="50" spans="2:17" ht="18.75">
      <c r="B50" s="2"/>
      <c r="C50" s="37" t="str">
        <f t="shared" si="7"/>
        <v>G. Y ESGRIMA L.P.</v>
      </c>
      <c r="D50" s="37" t="s">
        <v>0</v>
      </c>
      <c r="E50" s="37" t="str">
        <f>P57</f>
        <v>SAT</v>
      </c>
      <c r="F50" s="36"/>
      <c r="G50" s="37" t="str">
        <f t="shared" si="6"/>
        <v>RACING CLUB</v>
      </c>
      <c r="H50" s="37" t="s">
        <v>0</v>
      </c>
      <c r="I50" s="37" t="str">
        <f>P47</f>
        <v>EL PORVENIR</v>
      </c>
      <c r="P50" s="5" t="str">
        <f>+IF(P28&lt;&gt;" ",P28,IF(Q28&lt;&gt;" ",Q28,IF(R28&lt;&gt;" ",R28,"8")))</f>
        <v>HURACÁN</v>
      </c>
      <c r="Q50" s="6">
        <v>8</v>
      </c>
    </row>
    <row r="51" spans="2:17" ht="18.75">
      <c r="C51" s="37" t="str">
        <f t="shared" si="7"/>
        <v>EL PORVENIR</v>
      </c>
      <c r="D51" s="37" t="s">
        <v>0</v>
      </c>
      <c r="E51" s="37" t="str">
        <f>P56</f>
        <v>ESTUDIANTES DE L.P.</v>
      </c>
      <c r="F51" s="36"/>
      <c r="G51" s="37" t="str">
        <f t="shared" si="6"/>
        <v>ESTUDIANTES DE L.P.</v>
      </c>
      <c r="H51" s="37" t="s">
        <v>0</v>
      </c>
      <c r="I51" s="37" t="str">
        <f>P46</f>
        <v>G. Y ESGRIMA L.P.</v>
      </c>
      <c r="P51" s="3" t="str">
        <f>+IF(P29&lt;&gt;" ",P29,IF(Q29&lt;&gt;" ",Q29,IF(R29&lt;&gt;" ",R29,"9")))</f>
        <v>UAI - URQUIZA</v>
      </c>
      <c r="Q51" s="4">
        <v>9</v>
      </c>
    </row>
    <row r="52" spans="2:17" ht="18.75">
      <c r="C52" s="37" t="str">
        <f t="shared" si="7"/>
        <v>DEF. DE BELGRANO</v>
      </c>
      <c r="D52" s="37" t="s">
        <v>0</v>
      </c>
      <c r="E52" s="37" t="str">
        <f>P55</f>
        <v>RACING CLUB</v>
      </c>
      <c r="F52" s="36"/>
      <c r="G52" s="37" t="str">
        <f t="shared" si="6"/>
        <v>SAT</v>
      </c>
      <c r="H52" s="37" t="s">
        <v>0</v>
      </c>
      <c r="I52" s="37" t="str">
        <f>P45</f>
        <v>INDEPENDIENTE</v>
      </c>
      <c r="P52" s="5" t="str">
        <f>+IF(P30&lt;&gt;" ",P30,IF(Q30&lt;&gt;" ",Q30,IF(R30&lt;&gt;" ",R30,"10")))</f>
        <v>ROSARIO CTRAL.</v>
      </c>
      <c r="Q52" s="6">
        <v>10</v>
      </c>
    </row>
    <row r="53" spans="2:17" ht="18.75">
      <c r="C53" s="37" t="str">
        <f t="shared" si="7"/>
        <v>BOCA JRS.</v>
      </c>
      <c r="D53" s="37" t="s">
        <v>0</v>
      </c>
      <c r="E53" s="37" t="str">
        <f>P54</f>
        <v>BANFIELD</v>
      </c>
      <c r="F53" s="36"/>
      <c r="G53" s="37" t="str">
        <f t="shared" si="6"/>
        <v>EXCURSIONISTAS</v>
      </c>
      <c r="H53" s="37" t="s">
        <v>0</v>
      </c>
      <c r="I53" s="37" t="str">
        <f>P44</f>
        <v>LANÚS</v>
      </c>
      <c r="P53" s="3" t="str">
        <f>+IF(P31&lt;&gt;" ",P31,IF(Q31&lt;&gt;" ",Q31,IF(R31&lt;&gt;" ",R31,"11")))</f>
        <v>FERRO CARRIL OESTE</v>
      </c>
      <c r="Q53" s="4">
        <v>11</v>
      </c>
    </row>
    <row r="54" spans="2:17" ht="18.75">
      <c r="C54" s="37" t="str">
        <f t="shared" si="7"/>
        <v>HURACÁN</v>
      </c>
      <c r="D54" s="37" t="s">
        <v>0</v>
      </c>
      <c r="E54" s="37" t="str">
        <f>P53</f>
        <v>FERRO CARRIL OESTE</v>
      </c>
      <c r="F54" s="36"/>
      <c r="G54" s="37" t="str">
        <f t="shared" si="6"/>
        <v>RIVER PLATE</v>
      </c>
      <c r="H54" s="37" t="s">
        <v>0</v>
      </c>
      <c r="I54" s="37" t="str">
        <f>P43</f>
        <v>PLATENSE</v>
      </c>
      <c r="P54" s="5" t="str">
        <f>+IF(P32&lt;&gt;" ",P32,IF(Q32&lt;&gt;" ",Q32,IF(R32&lt;&gt;" ",R32,"12")))</f>
        <v>BANFIELD</v>
      </c>
      <c r="Q54" s="6">
        <v>12</v>
      </c>
    </row>
    <row r="55" spans="2:17" ht="18.75">
      <c r="C55" s="37" t="str">
        <f t="shared" si="7"/>
        <v>UAI - URQUIZA</v>
      </c>
      <c r="D55" s="37" t="s">
        <v>0</v>
      </c>
      <c r="E55" s="37" t="str">
        <f>P52</f>
        <v>ROSARIO CTRAL.</v>
      </c>
      <c r="F55" s="36"/>
      <c r="G55" s="37" t="str">
        <f t="shared" si="6"/>
        <v>S. LORENZO DE A.</v>
      </c>
      <c r="H55" s="37" t="s">
        <v>0</v>
      </c>
      <c r="I55" s="37" t="str">
        <f>P61</f>
        <v>ESTUDIANTES</v>
      </c>
      <c r="P55" s="3" t="str">
        <f>+IF(P33&lt;&gt;" ",P33,IF(Q33&lt;&gt;" ",Q33,IF(R33&lt;&gt;" ",R33,"13")))</f>
        <v>RACING CLUB</v>
      </c>
      <c r="Q55" s="4">
        <v>13</v>
      </c>
    </row>
    <row r="56" spans="2:17" ht="18.75">
      <c r="C56" s="36"/>
      <c r="D56" s="36"/>
      <c r="E56" s="36"/>
      <c r="F56" s="36"/>
      <c r="G56" s="36"/>
      <c r="H56" s="36"/>
      <c r="I56" s="36"/>
      <c r="P56" s="5" t="str">
        <f>+IF(P34&lt;&gt;" ",P34,IF(Q34&lt;&gt;" ",Q34,IF(R34&lt;&gt;" ",R34,"14")))</f>
        <v>ESTUDIANTES DE L.P.</v>
      </c>
      <c r="Q56" s="6">
        <v>14</v>
      </c>
    </row>
    <row r="57" spans="2:17" ht="18.75">
      <c r="C57" s="33" t="s">
        <v>21</v>
      </c>
      <c r="D57" s="33"/>
      <c r="E57" s="33"/>
      <c r="F57" s="14"/>
      <c r="G57" s="34" t="s">
        <v>22</v>
      </c>
      <c r="H57" s="34"/>
      <c r="I57" s="34"/>
      <c r="P57" s="3" t="str">
        <f>+IF(P35&lt;&gt;" ",P35,IF(Q35&lt;&gt;" ",Q35,IF(R35&lt;&gt;" ",R35,"15")))</f>
        <v>SAT</v>
      </c>
      <c r="Q57" s="4">
        <v>15</v>
      </c>
    </row>
    <row r="58" spans="2:17" ht="18.75">
      <c r="C58" s="36"/>
      <c r="D58" s="36"/>
      <c r="E58" s="36"/>
      <c r="F58" s="36"/>
      <c r="G58" s="36"/>
      <c r="H58" s="36"/>
      <c r="I58" s="36"/>
      <c r="P58" s="5" t="str">
        <f>+IF(P36&lt;&gt;" ",P36,IF(Q36&lt;&gt;" ",Q36,IF(R36&lt;&gt;" ",R36,"16")))</f>
        <v>EXCURSIONISTAS</v>
      </c>
      <c r="Q58" s="6">
        <v>16</v>
      </c>
    </row>
    <row r="59" spans="2:17" ht="18.75">
      <c r="C59" s="37" t="str">
        <f>P62</f>
        <v>BELGRANO (CBA.)</v>
      </c>
      <c r="D59" s="37" t="s">
        <v>0</v>
      </c>
      <c r="E59" s="37" t="str">
        <f>P60</f>
        <v>S. LORENZO DE A.</v>
      </c>
      <c r="F59" s="36"/>
      <c r="G59" s="37" t="str">
        <f t="shared" ref="G59:G68" si="8">P50</f>
        <v>HURACÁN</v>
      </c>
      <c r="H59" s="37" t="s">
        <v>0</v>
      </c>
      <c r="I59" s="37" t="str">
        <f>P62</f>
        <v>BELGRANO (CBA.)</v>
      </c>
      <c r="P59" s="3" t="str">
        <f>+IF(P37&lt;&gt;" ",P37,IF(Q37&lt;&gt;" ",Q37,IF(R37&lt;&gt;" ",R37,"17")))</f>
        <v>RIVER PLATE</v>
      </c>
      <c r="Q59" s="4">
        <v>17</v>
      </c>
    </row>
    <row r="60" spans="2:17" ht="18.75">
      <c r="C60" s="37" t="str">
        <f>P61</f>
        <v>ESTUDIANTES</v>
      </c>
      <c r="D60" s="37" t="s">
        <v>0</v>
      </c>
      <c r="E60" s="37" t="str">
        <f>P59</f>
        <v>RIVER PLATE</v>
      </c>
      <c r="F60" s="36"/>
      <c r="G60" s="37" t="str">
        <f t="shared" si="8"/>
        <v>UAI - URQUIZA</v>
      </c>
      <c r="H60" s="37" t="s">
        <v>0</v>
      </c>
      <c r="I60" s="37" t="str">
        <f>P49</f>
        <v>BOCA JRS.</v>
      </c>
      <c r="P60" s="5" t="str">
        <f>+IF(P38&lt;&gt;" ",P38,IF(Q38&lt;&gt;" ",Q38,IF(R38&lt;&gt;" ",R38,"18")))</f>
        <v>S. LORENZO DE A.</v>
      </c>
      <c r="Q60" s="6">
        <v>18</v>
      </c>
    </row>
    <row r="61" spans="2:17" ht="18.75">
      <c r="C61" s="37" t="str">
        <f t="shared" ref="C61:C68" si="9">P43</f>
        <v>PLATENSE</v>
      </c>
      <c r="D61" s="37" t="s">
        <v>0</v>
      </c>
      <c r="E61" s="37" t="str">
        <f>P58</f>
        <v>EXCURSIONISTAS</v>
      </c>
      <c r="F61" s="36"/>
      <c r="G61" s="37" t="str">
        <f t="shared" si="8"/>
        <v>ROSARIO CTRAL.</v>
      </c>
      <c r="H61" s="37" t="s">
        <v>0</v>
      </c>
      <c r="I61" s="37" t="str">
        <f>P48</f>
        <v>DEF. DE BELGRANO</v>
      </c>
      <c r="P61" s="3" t="str">
        <f>+IF(P39&lt;&gt;" ",P39,IF(Q39&lt;&gt;" ",Q39,IF(R39&lt;&gt;" ",R39,"19")))</f>
        <v>ESTUDIANTES</v>
      </c>
      <c r="Q61" s="4">
        <v>19</v>
      </c>
    </row>
    <row r="62" spans="2:17" ht="18.75">
      <c r="C62" s="37" t="str">
        <f t="shared" si="9"/>
        <v>LANÚS</v>
      </c>
      <c r="D62" s="37" t="s">
        <v>0</v>
      </c>
      <c r="E62" s="37" t="str">
        <f>P57</f>
        <v>SAT</v>
      </c>
      <c r="F62" s="36"/>
      <c r="G62" s="37" t="str">
        <f t="shared" si="8"/>
        <v>FERRO CARRIL OESTE</v>
      </c>
      <c r="H62" s="37" t="s">
        <v>0</v>
      </c>
      <c r="I62" s="37" t="str">
        <f>P47</f>
        <v>EL PORVENIR</v>
      </c>
      <c r="P62" s="3" t="str">
        <f>+IF(P40&lt;&gt;" ",P40,IF(Q40&lt;&gt;" ",Q40,IF(R40&lt;&gt;" ",R40,"20")))</f>
        <v>BELGRANO (CBA.)</v>
      </c>
      <c r="Q62" s="6">
        <v>20</v>
      </c>
    </row>
    <row r="63" spans="2:17" ht="18.75">
      <c r="C63" s="37" t="str">
        <f t="shared" si="9"/>
        <v>INDEPENDIENTE</v>
      </c>
      <c r="D63" s="37" t="s">
        <v>0</v>
      </c>
      <c r="E63" s="37" t="str">
        <f>P56</f>
        <v>ESTUDIANTES DE L.P.</v>
      </c>
      <c r="F63" s="36"/>
      <c r="G63" s="37" t="str">
        <f t="shared" si="8"/>
        <v>BANFIELD</v>
      </c>
      <c r="H63" s="37" t="s">
        <v>0</v>
      </c>
      <c r="I63" s="37" t="str">
        <f>P46</f>
        <v>G. Y ESGRIMA L.P.</v>
      </c>
    </row>
    <row r="64" spans="2:17" ht="18.75">
      <c r="C64" s="37" t="str">
        <f t="shared" si="9"/>
        <v>G. Y ESGRIMA L.P.</v>
      </c>
      <c r="D64" s="37" t="s">
        <v>0</v>
      </c>
      <c r="E64" s="37" t="str">
        <f>P55</f>
        <v>RACING CLUB</v>
      </c>
      <c r="F64" s="36"/>
      <c r="G64" s="37" t="str">
        <f t="shared" si="8"/>
        <v>RACING CLUB</v>
      </c>
      <c r="H64" s="37" t="s">
        <v>0</v>
      </c>
      <c r="I64" s="37" t="str">
        <f>P45</f>
        <v>INDEPENDIENTE</v>
      </c>
    </row>
    <row r="65" spans="3:9" ht="18.75">
      <c r="C65" s="37" t="str">
        <f t="shared" si="9"/>
        <v>EL PORVENIR</v>
      </c>
      <c r="D65" s="37" t="s">
        <v>0</v>
      </c>
      <c r="E65" s="37" t="str">
        <f>P54</f>
        <v>BANFIELD</v>
      </c>
      <c r="F65" s="36"/>
      <c r="G65" s="37" t="str">
        <f t="shared" si="8"/>
        <v>ESTUDIANTES DE L.P.</v>
      </c>
      <c r="H65" s="37" t="s">
        <v>0</v>
      </c>
      <c r="I65" s="37" t="str">
        <f>P44</f>
        <v>LANÚS</v>
      </c>
    </row>
    <row r="66" spans="3:9" ht="18.75">
      <c r="C66" s="37" t="str">
        <f t="shared" si="9"/>
        <v>DEF. DE BELGRANO</v>
      </c>
      <c r="D66" s="37" t="s">
        <v>0</v>
      </c>
      <c r="E66" s="37" t="str">
        <f>P53</f>
        <v>FERRO CARRIL OESTE</v>
      </c>
      <c r="F66" s="36"/>
      <c r="G66" s="37" t="str">
        <f t="shared" si="8"/>
        <v>SAT</v>
      </c>
      <c r="H66" s="37" t="s">
        <v>0</v>
      </c>
      <c r="I66" s="37" t="str">
        <f>P43</f>
        <v>PLATENSE</v>
      </c>
    </row>
    <row r="67" spans="3:9" ht="18.75">
      <c r="C67" s="37" t="str">
        <f t="shared" si="9"/>
        <v>BOCA JRS.</v>
      </c>
      <c r="D67" s="37" t="s">
        <v>0</v>
      </c>
      <c r="E67" s="37" t="str">
        <f>P52</f>
        <v>ROSARIO CTRAL.</v>
      </c>
      <c r="F67" s="36"/>
      <c r="G67" s="37" t="str">
        <f t="shared" si="8"/>
        <v>EXCURSIONISTAS</v>
      </c>
      <c r="H67" s="37" t="s">
        <v>0</v>
      </c>
      <c r="I67" s="37" t="str">
        <f>P61</f>
        <v>ESTUDIANTES</v>
      </c>
    </row>
    <row r="68" spans="3:9" ht="18.75">
      <c r="C68" s="37" t="str">
        <f t="shared" si="9"/>
        <v>HURACÁN</v>
      </c>
      <c r="D68" s="37" t="s">
        <v>0</v>
      </c>
      <c r="E68" s="37" t="str">
        <f>P51</f>
        <v>UAI - URQUIZA</v>
      </c>
      <c r="F68" s="36"/>
      <c r="G68" s="37" t="str">
        <f t="shared" si="8"/>
        <v>RIVER PLATE</v>
      </c>
      <c r="H68" s="37" t="s">
        <v>0</v>
      </c>
      <c r="I68" s="37" t="str">
        <f>P60</f>
        <v>S. LORENZO DE A.</v>
      </c>
    </row>
    <row r="69" spans="3:9" ht="18.75">
      <c r="C69" s="14"/>
      <c r="D69" s="14"/>
      <c r="E69" s="14"/>
      <c r="F69" s="14"/>
      <c r="G69" s="14"/>
      <c r="H69" s="14"/>
      <c r="I69" s="14"/>
    </row>
    <row r="70" spans="3:9" ht="18.75">
      <c r="C70" s="33" t="s">
        <v>23</v>
      </c>
      <c r="D70" s="33"/>
      <c r="E70" s="33"/>
      <c r="F70" s="14"/>
      <c r="G70" s="34" t="s">
        <v>24</v>
      </c>
      <c r="H70" s="34"/>
      <c r="I70" s="34"/>
    </row>
    <row r="71" spans="3:9" ht="18.75">
      <c r="C71" s="36"/>
      <c r="D71" s="36"/>
      <c r="E71" s="36"/>
      <c r="F71" s="36"/>
      <c r="G71" s="36"/>
      <c r="H71" s="36"/>
      <c r="I71" s="36"/>
    </row>
    <row r="72" spans="3:9" ht="18.75">
      <c r="C72" s="37" t="str">
        <f>P62</f>
        <v>BELGRANO (CBA.)</v>
      </c>
      <c r="D72" s="37" t="s">
        <v>0</v>
      </c>
      <c r="E72" s="37" t="str">
        <f>P59</f>
        <v>RIVER PLATE</v>
      </c>
      <c r="F72" s="36"/>
      <c r="G72" s="37" t="str">
        <f t="shared" ref="G72:G81" si="10">P49</f>
        <v>BOCA JRS.</v>
      </c>
      <c r="H72" s="37" t="s">
        <v>0</v>
      </c>
      <c r="I72" s="37" t="str">
        <f>P62</f>
        <v>BELGRANO (CBA.)</v>
      </c>
    </row>
    <row r="73" spans="3:9" ht="18.75">
      <c r="C73" s="37" t="str">
        <f>P60</f>
        <v>S. LORENZO DE A.</v>
      </c>
      <c r="D73" s="37" t="s">
        <v>0</v>
      </c>
      <c r="E73" s="37" t="str">
        <f>P58</f>
        <v>EXCURSIONISTAS</v>
      </c>
      <c r="F73" s="36"/>
      <c r="G73" s="37" t="str">
        <f t="shared" si="10"/>
        <v>HURACÁN</v>
      </c>
      <c r="H73" s="37" t="s">
        <v>0</v>
      </c>
      <c r="I73" s="37" t="str">
        <f>P48</f>
        <v>DEF. DE BELGRANO</v>
      </c>
    </row>
    <row r="74" spans="3:9" ht="18.75">
      <c r="C74" s="37" t="str">
        <f>P61</f>
        <v>ESTUDIANTES</v>
      </c>
      <c r="D74" s="37" t="s">
        <v>0</v>
      </c>
      <c r="E74" s="37" t="str">
        <f>P57</f>
        <v>SAT</v>
      </c>
      <c r="F74" s="36"/>
      <c r="G74" s="37" t="str">
        <f t="shared" si="10"/>
        <v>UAI - URQUIZA</v>
      </c>
      <c r="H74" s="37" t="s">
        <v>0</v>
      </c>
      <c r="I74" s="37" t="str">
        <f>P47</f>
        <v>EL PORVENIR</v>
      </c>
    </row>
    <row r="75" spans="3:9" ht="18.75">
      <c r="C75" s="37" t="str">
        <f t="shared" ref="C75:C81" si="11">P43</f>
        <v>PLATENSE</v>
      </c>
      <c r="D75" s="37" t="s">
        <v>0</v>
      </c>
      <c r="E75" s="37" t="str">
        <f>P56</f>
        <v>ESTUDIANTES DE L.P.</v>
      </c>
      <c r="F75" s="36"/>
      <c r="G75" s="37" t="str">
        <f t="shared" si="10"/>
        <v>ROSARIO CTRAL.</v>
      </c>
      <c r="H75" s="37" t="s">
        <v>0</v>
      </c>
      <c r="I75" s="37" t="str">
        <f>P46</f>
        <v>G. Y ESGRIMA L.P.</v>
      </c>
    </row>
    <row r="76" spans="3:9" ht="18.75">
      <c r="C76" s="37" t="str">
        <f t="shared" si="11"/>
        <v>LANÚS</v>
      </c>
      <c r="D76" s="37" t="s">
        <v>0</v>
      </c>
      <c r="E76" s="37" t="str">
        <f>P55</f>
        <v>RACING CLUB</v>
      </c>
      <c r="F76" s="36"/>
      <c r="G76" s="37" t="str">
        <f t="shared" si="10"/>
        <v>FERRO CARRIL OESTE</v>
      </c>
      <c r="H76" s="37" t="s">
        <v>0</v>
      </c>
      <c r="I76" s="37" t="str">
        <f>P45</f>
        <v>INDEPENDIENTE</v>
      </c>
    </row>
    <row r="77" spans="3:9" ht="18.75">
      <c r="C77" s="37" t="str">
        <f t="shared" si="11"/>
        <v>INDEPENDIENTE</v>
      </c>
      <c r="D77" s="37" t="s">
        <v>0</v>
      </c>
      <c r="E77" s="37" t="str">
        <f>P54</f>
        <v>BANFIELD</v>
      </c>
      <c r="F77" s="36"/>
      <c r="G77" s="37" t="str">
        <f t="shared" si="10"/>
        <v>BANFIELD</v>
      </c>
      <c r="H77" s="37" t="s">
        <v>0</v>
      </c>
      <c r="I77" s="37" t="str">
        <f>P44</f>
        <v>LANÚS</v>
      </c>
    </row>
    <row r="78" spans="3:9" ht="18.75">
      <c r="C78" s="37" t="str">
        <f t="shared" si="11"/>
        <v>G. Y ESGRIMA L.P.</v>
      </c>
      <c r="D78" s="37" t="s">
        <v>0</v>
      </c>
      <c r="E78" s="37" t="str">
        <f>P53</f>
        <v>FERRO CARRIL OESTE</v>
      </c>
      <c r="F78" s="36"/>
      <c r="G78" s="37" t="str">
        <f t="shared" si="10"/>
        <v>RACING CLUB</v>
      </c>
      <c r="H78" s="37" t="s">
        <v>0</v>
      </c>
      <c r="I78" s="37" t="str">
        <f>P43</f>
        <v>PLATENSE</v>
      </c>
    </row>
    <row r="79" spans="3:9" ht="18.75">
      <c r="C79" s="37" t="str">
        <f t="shared" si="11"/>
        <v>EL PORVENIR</v>
      </c>
      <c r="D79" s="37" t="s">
        <v>0</v>
      </c>
      <c r="E79" s="37" t="str">
        <f>P52</f>
        <v>ROSARIO CTRAL.</v>
      </c>
      <c r="F79" s="36"/>
      <c r="G79" s="37" t="str">
        <f t="shared" si="10"/>
        <v>ESTUDIANTES DE L.P.</v>
      </c>
      <c r="H79" s="37" t="s">
        <v>0</v>
      </c>
      <c r="I79" s="37" t="str">
        <f>P61</f>
        <v>ESTUDIANTES</v>
      </c>
    </row>
    <row r="80" spans="3:9" ht="18.75">
      <c r="C80" s="37" t="str">
        <f t="shared" si="11"/>
        <v>DEF. DE BELGRANO</v>
      </c>
      <c r="D80" s="37" t="s">
        <v>0</v>
      </c>
      <c r="E80" s="37" t="str">
        <f>P51</f>
        <v>UAI - URQUIZA</v>
      </c>
      <c r="F80" s="36"/>
      <c r="G80" s="37" t="str">
        <f t="shared" si="10"/>
        <v>SAT</v>
      </c>
      <c r="H80" s="37" t="s">
        <v>0</v>
      </c>
      <c r="I80" s="37" t="str">
        <f>P60</f>
        <v>S. LORENZO DE A.</v>
      </c>
    </row>
    <row r="81" spans="3:9" ht="18.75">
      <c r="C81" s="37" t="str">
        <f t="shared" si="11"/>
        <v>BOCA JRS.</v>
      </c>
      <c r="D81" s="37" t="s">
        <v>0</v>
      </c>
      <c r="E81" s="37" t="str">
        <f>P50</f>
        <v>HURACÁN</v>
      </c>
      <c r="F81" s="36"/>
      <c r="G81" s="37" t="str">
        <f t="shared" si="10"/>
        <v>EXCURSIONISTAS</v>
      </c>
      <c r="H81" s="37" t="s">
        <v>0</v>
      </c>
      <c r="I81" s="37" t="str">
        <f>P59</f>
        <v>RIVER PLATE</v>
      </c>
    </row>
    <row r="82" spans="3:9" ht="18.75" hidden="1">
      <c r="C82" s="37"/>
      <c r="D82" s="37"/>
      <c r="E82" s="37"/>
      <c r="F82" s="36"/>
      <c r="G82" s="37"/>
      <c r="H82" s="37"/>
      <c r="I82" s="37"/>
    </row>
    <row r="83" spans="3:9" ht="18.75" hidden="1">
      <c r="C83" s="37"/>
      <c r="D83" s="37"/>
      <c r="E83" s="37"/>
      <c r="F83" s="36"/>
      <c r="G83" s="37"/>
      <c r="H83" s="37"/>
      <c r="I83" s="37"/>
    </row>
    <row r="84" spans="3:9" ht="18.75" hidden="1">
      <c r="C84" s="15"/>
      <c r="D84" s="15"/>
      <c r="E84" s="15"/>
      <c r="F84" s="14"/>
      <c r="G84" s="15"/>
      <c r="H84" s="15"/>
      <c r="I84" s="15"/>
    </row>
    <row r="85" spans="3:9" ht="18.75" hidden="1">
      <c r="C85" s="15"/>
      <c r="D85" s="15"/>
      <c r="E85" s="15"/>
      <c r="F85" s="14"/>
      <c r="G85" s="15"/>
      <c r="H85" s="15"/>
      <c r="I85" s="15"/>
    </row>
    <row r="86" spans="3:9" ht="18.75" hidden="1">
      <c r="C86" s="15"/>
      <c r="D86" s="15"/>
      <c r="E86" s="15"/>
      <c r="F86" s="14"/>
      <c r="G86" s="15"/>
      <c r="H86" s="15"/>
      <c r="I86" s="15"/>
    </row>
    <row r="87" spans="3:9" ht="18.75" hidden="1">
      <c r="C87" s="15"/>
      <c r="D87" s="15"/>
      <c r="E87" s="15"/>
      <c r="F87" s="14"/>
      <c r="G87" s="15"/>
      <c r="H87" s="15"/>
      <c r="I87" s="15"/>
    </row>
    <row r="88" spans="3:9" ht="18.75" hidden="1">
      <c r="C88" s="15"/>
      <c r="D88" s="15"/>
      <c r="E88" s="15"/>
      <c r="F88" s="14"/>
      <c r="G88" s="15"/>
      <c r="H88" s="15"/>
      <c r="I88" s="15"/>
    </row>
    <row r="89" spans="3:9" ht="18.75">
      <c r="C89" s="14"/>
      <c r="D89" s="14"/>
      <c r="E89" s="14"/>
      <c r="F89" s="14"/>
      <c r="G89" s="14"/>
      <c r="H89" s="14"/>
      <c r="I89" s="14"/>
    </row>
    <row r="90" spans="3:9" ht="18.75">
      <c r="C90" s="33" t="s">
        <v>25</v>
      </c>
      <c r="D90" s="33"/>
      <c r="E90" s="33"/>
      <c r="F90" s="14"/>
      <c r="G90" s="34" t="s">
        <v>26</v>
      </c>
      <c r="H90" s="34"/>
      <c r="I90" s="34"/>
    </row>
    <row r="91" spans="3:9" ht="18.75">
      <c r="C91" s="36"/>
      <c r="D91" s="36"/>
      <c r="E91" s="36"/>
      <c r="F91" s="36"/>
      <c r="G91" s="36"/>
      <c r="H91" s="36"/>
      <c r="I91" s="36"/>
    </row>
    <row r="92" spans="3:9" ht="18.75">
      <c r="C92" s="37" t="str">
        <f>P62</f>
        <v>BELGRANO (CBA.)</v>
      </c>
      <c r="D92" s="37" t="s">
        <v>0</v>
      </c>
      <c r="E92" s="37" t="str">
        <f>P58</f>
        <v>EXCURSIONISTAS</v>
      </c>
      <c r="F92" s="36"/>
      <c r="G92" s="37" t="str">
        <f t="shared" ref="G92:G101" si="12">P48</f>
        <v>DEF. DE BELGRANO</v>
      </c>
      <c r="H92" s="37" t="s">
        <v>0</v>
      </c>
      <c r="I92" s="37" t="str">
        <f>P62</f>
        <v>BELGRANO (CBA.)</v>
      </c>
    </row>
    <row r="93" spans="3:9" ht="18.75">
      <c r="C93" s="37" t="str">
        <f>P59</f>
        <v>RIVER PLATE</v>
      </c>
      <c r="D93" s="37" t="s">
        <v>0</v>
      </c>
      <c r="E93" s="37" t="str">
        <f>P57</f>
        <v>SAT</v>
      </c>
      <c r="F93" s="36"/>
      <c r="G93" s="37" t="str">
        <f t="shared" si="12"/>
        <v>BOCA JRS.</v>
      </c>
      <c r="H93" s="37" t="s">
        <v>0</v>
      </c>
      <c r="I93" s="37" t="str">
        <f>P47</f>
        <v>EL PORVENIR</v>
      </c>
    </row>
    <row r="94" spans="3:9" ht="18.75">
      <c r="C94" s="37" t="str">
        <f>P60</f>
        <v>S. LORENZO DE A.</v>
      </c>
      <c r="D94" s="37" t="s">
        <v>0</v>
      </c>
      <c r="E94" s="37" t="str">
        <f>P56</f>
        <v>ESTUDIANTES DE L.P.</v>
      </c>
      <c r="F94" s="36"/>
      <c r="G94" s="37" t="str">
        <f t="shared" si="12"/>
        <v>HURACÁN</v>
      </c>
      <c r="H94" s="37" t="s">
        <v>0</v>
      </c>
      <c r="I94" s="37" t="str">
        <f>P46</f>
        <v>G. Y ESGRIMA L.P.</v>
      </c>
    </row>
    <row r="95" spans="3:9" ht="18.75">
      <c r="C95" s="37" t="str">
        <f>P61</f>
        <v>ESTUDIANTES</v>
      </c>
      <c r="D95" s="37" t="s">
        <v>0</v>
      </c>
      <c r="E95" s="37" t="str">
        <f>P55</f>
        <v>RACING CLUB</v>
      </c>
      <c r="F95" s="36"/>
      <c r="G95" s="37" t="str">
        <f t="shared" si="12"/>
        <v>UAI - URQUIZA</v>
      </c>
      <c r="H95" s="37" t="s">
        <v>0</v>
      </c>
      <c r="I95" s="37" t="str">
        <f>P45</f>
        <v>INDEPENDIENTE</v>
      </c>
    </row>
    <row r="96" spans="3:9" ht="18.75">
      <c r="C96" s="37" t="str">
        <f t="shared" ref="C96:C101" si="13">P43</f>
        <v>PLATENSE</v>
      </c>
      <c r="D96" s="37" t="s">
        <v>0</v>
      </c>
      <c r="E96" s="37" t="str">
        <f>P54</f>
        <v>BANFIELD</v>
      </c>
      <c r="F96" s="36"/>
      <c r="G96" s="37" t="str">
        <f t="shared" si="12"/>
        <v>ROSARIO CTRAL.</v>
      </c>
      <c r="H96" s="37" t="s">
        <v>0</v>
      </c>
      <c r="I96" s="37" t="str">
        <f>P44</f>
        <v>LANÚS</v>
      </c>
    </row>
    <row r="97" spans="3:9" ht="18.75">
      <c r="C97" s="37" t="str">
        <f t="shared" si="13"/>
        <v>LANÚS</v>
      </c>
      <c r="D97" s="37" t="s">
        <v>0</v>
      </c>
      <c r="E97" s="37" t="str">
        <f>P53</f>
        <v>FERRO CARRIL OESTE</v>
      </c>
      <c r="F97" s="36"/>
      <c r="G97" s="37" t="str">
        <f t="shared" si="12"/>
        <v>FERRO CARRIL OESTE</v>
      </c>
      <c r="H97" s="37" t="s">
        <v>0</v>
      </c>
      <c r="I97" s="37" t="str">
        <f>P43</f>
        <v>PLATENSE</v>
      </c>
    </row>
    <row r="98" spans="3:9" ht="18.75">
      <c r="C98" s="37" t="str">
        <f t="shared" si="13"/>
        <v>INDEPENDIENTE</v>
      </c>
      <c r="D98" s="37" t="s">
        <v>0</v>
      </c>
      <c r="E98" s="37" t="str">
        <f>P52</f>
        <v>ROSARIO CTRAL.</v>
      </c>
      <c r="F98" s="36"/>
      <c r="G98" s="37" t="str">
        <f t="shared" si="12"/>
        <v>BANFIELD</v>
      </c>
      <c r="H98" s="37" t="s">
        <v>0</v>
      </c>
      <c r="I98" s="37" t="str">
        <f>P61</f>
        <v>ESTUDIANTES</v>
      </c>
    </row>
    <row r="99" spans="3:9" ht="18.75">
      <c r="C99" s="37" t="str">
        <f t="shared" si="13"/>
        <v>G. Y ESGRIMA L.P.</v>
      </c>
      <c r="D99" s="37" t="s">
        <v>0</v>
      </c>
      <c r="E99" s="37" t="str">
        <f>P51</f>
        <v>UAI - URQUIZA</v>
      </c>
      <c r="F99" s="36"/>
      <c r="G99" s="37" t="str">
        <f t="shared" si="12"/>
        <v>RACING CLUB</v>
      </c>
      <c r="H99" s="37" t="s">
        <v>0</v>
      </c>
      <c r="I99" s="37" t="str">
        <f>P60</f>
        <v>S. LORENZO DE A.</v>
      </c>
    </row>
    <row r="100" spans="3:9" ht="18.75">
      <c r="C100" s="37" t="str">
        <f t="shared" si="13"/>
        <v>EL PORVENIR</v>
      </c>
      <c r="D100" s="37" t="s">
        <v>0</v>
      </c>
      <c r="E100" s="37" t="str">
        <f>P50</f>
        <v>HURACÁN</v>
      </c>
      <c r="F100" s="36"/>
      <c r="G100" s="37" t="str">
        <f t="shared" si="12"/>
        <v>ESTUDIANTES DE L.P.</v>
      </c>
      <c r="H100" s="37" t="s">
        <v>0</v>
      </c>
      <c r="I100" s="37" t="str">
        <f>P59</f>
        <v>RIVER PLATE</v>
      </c>
    </row>
    <row r="101" spans="3:9" ht="18.75">
      <c r="C101" s="37" t="str">
        <f t="shared" si="13"/>
        <v>DEF. DE BELGRANO</v>
      </c>
      <c r="D101" s="37" t="s">
        <v>0</v>
      </c>
      <c r="E101" s="37" t="str">
        <f>P49</f>
        <v>BOCA JRS.</v>
      </c>
      <c r="F101" s="36"/>
      <c r="G101" s="37" t="str">
        <f t="shared" si="12"/>
        <v>SAT</v>
      </c>
      <c r="H101" s="37" t="s">
        <v>0</v>
      </c>
      <c r="I101" s="37" t="str">
        <f>P58</f>
        <v>EXCURSIONISTAS</v>
      </c>
    </row>
    <row r="102" spans="3:9" ht="18.75">
      <c r="C102" s="38"/>
      <c r="D102" s="38"/>
      <c r="E102" s="39"/>
      <c r="F102" s="36"/>
      <c r="G102" s="38"/>
      <c r="H102" s="38"/>
      <c r="I102" s="39"/>
    </row>
    <row r="103" spans="3:9" ht="18.75">
      <c r="C103" s="33" t="s">
        <v>27</v>
      </c>
      <c r="D103" s="33"/>
      <c r="E103" s="33"/>
      <c r="F103" s="14"/>
      <c r="G103" s="34" t="s">
        <v>28</v>
      </c>
      <c r="H103" s="34"/>
      <c r="I103" s="34"/>
    </row>
    <row r="104" spans="3:9" ht="18.75">
      <c r="C104" s="36"/>
      <c r="D104" s="36"/>
      <c r="E104" s="36"/>
      <c r="F104" s="36"/>
      <c r="G104" s="40"/>
      <c r="H104" s="40"/>
      <c r="I104" s="40"/>
    </row>
    <row r="105" spans="3:9" ht="18.75">
      <c r="C105" s="37" t="str">
        <f>P62</f>
        <v>BELGRANO (CBA.)</v>
      </c>
      <c r="D105" s="37" t="s">
        <v>0</v>
      </c>
      <c r="E105" s="37" t="str">
        <f>P57</f>
        <v>SAT</v>
      </c>
      <c r="F105" s="36"/>
      <c r="G105" s="37" t="s">
        <v>45</v>
      </c>
      <c r="H105" s="37" t="s">
        <v>0</v>
      </c>
      <c r="I105" s="37" t="s">
        <v>44</v>
      </c>
    </row>
    <row r="106" spans="3:9" ht="18.75">
      <c r="C106" s="37" t="str">
        <f>P58</f>
        <v>EXCURSIONISTAS</v>
      </c>
      <c r="D106" s="37" t="s">
        <v>0</v>
      </c>
      <c r="E106" s="37" t="str">
        <f>P56</f>
        <v>ESTUDIANTES DE L.P.</v>
      </c>
      <c r="F106" s="36"/>
      <c r="G106" s="37" t="s">
        <v>40</v>
      </c>
      <c r="H106" s="37" t="s">
        <v>0</v>
      </c>
      <c r="I106" s="37" t="s">
        <v>41</v>
      </c>
    </row>
    <row r="107" spans="3:9" ht="18.75">
      <c r="C107" s="37" t="str">
        <f>P59</f>
        <v>RIVER PLATE</v>
      </c>
      <c r="D107" s="37" t="s">
        <v>0</v>
      </c>
      <c r="E107" s="37" t="str">
        <f>P55</f>
        <v>RACING CLUB</v>
      </c>
      <c r="F107" s="36"/>
      <c r="G107" s="37" t="s">
        <v>47</v>
      </c>
      <c r="H107" s="37" t="s">
        <v>0</v>
      </c>
      <c r="I107" s="37" t="s">
        <v>46</v>
      </c>
    </row>
    <row r="108" spans="3:9" ht="18.75">
      <c r="C108" s="37" t="str">
        <f>P60</f>
        <v>S. LORENZO DE A.</v>
      </c>
      <c r="D108" s="37" t="s">
        <v>0</v>
      </c>
      <c r="E108" s="37" t="str">
        <f>P54</f>
        <v>BANFIELD</v>
      </c>
      <c r="F108" s="36"/>
      <c r="G108" s="37" t="s">
        <v>55</v>
      </c>
      <c r="H108" s="37" t="s">
        <v>0</v>
      </c>
      <c r="I108" s="37" t="s">
        <v>54</v>
      </c>
    </row>
    <row r="109" spans="3:9" ht="18.75">
      <c r="C109" s="37" t="str">
        <f>P61</f>
        <v>ESTUDIANTES</v>
      </c>
      <c r="D109" s="37" t="s">
        <v>0</v>
      </c>
      <c r="E109" s="37" t="str">
        <f>P53</f>
        <v>FERRO CARRIL OESTE</v>
      </c>
      <c r="F109" s="36"/>
      <c r="G109" s="37" t="s">
        <v>52</v>
      </c>
      <c r="H109" s="37" t="s">
        <v>0</v>
      </c>
      <c r="I109" s="37" t="s">
        <v>51</v>
      </c>
    </row>
    <row r="110" spans="3:9" ht="18.75">
      <c r="C110" s="37" t="str">
        <f>P43</f>
        <v>PLATENSE</v>
      </c>
      <c r="D110" s="37" t="s">
        <v>0</v>
      </c>
      <c r="E110" s="37" t="str">
        <f>P52</f>
        <v>ROSARIO CTRAL.</v>
      </c>
      <c r="F110" s="36"/>
      <c r="G110" s="37" t="s">
        <v>42</v>
      </c>
      <c r="H110" s="37" t="s">
        <v>0</v>
      </c>
      <c r="I110" s="37" t="s">
        <v>57</v>
      </c>
    </row>
    <row r="111" spans="3:9" ht="18.75">
      <c r="C111" s="37" t="str">
        <f>P44</f>
        <v>LANÚS</v>
      </c>
      <c r="D111" s="37" t="s">
        <v>0</v>
      </c>
      <c r="E111" s="37" t="str">
        <f>P51</f>
        <v>UAI - URQUIZA</v>
      </c>
      <c r="F111" s="36"/>
      <c r="G111" s="37" t="s">
        <v>38</v>
      </c>
      <c r="H111" s="37" t="s">
        <v>0</v>
      </c>
      <c r="I111" s="37" t="s">
        <v>39</v>
      </c>
    </row>
    <row r="112" spans="3:9" ht="18.75">
      <c r="C112" s="37" t="str">
        <f>P45</f>
        <v>INDEPENDIENTE</v>
      </c>
      <c r="D112" s="37" t="s">
        <v>0</v>
      </c>
      <c r="E112" s="37" t="str">
        <f>P50</f>
        <v>HURACÁN</v>
      </c>
      <c r="F112" s="36"/>
      <c r="G112" s="37" t="s">
        <v>48</v>
      </c>
      <c r="H112" s="37" t="s">
        <v>0</v>
      </c>
      <c r="I112" s="37" t="s">
        <v>16</v>
      </c>
    </row>
    <row r="113" spans="3:9" ht="18.75">
      <c r="C113" s="37" t="str">
        <f>P46</f>
        <v>G. Y ESGRIMA L.P.</v>
      </c>
      <c r="D113" s="37" t="s">
        <v>0</v>
      </c>
      <c r="E113" s="37" t="str">
        <f>P49</f>
        <v>BOCA JRS.</v>
      </c>
      <c r="F113" s="36"/>
      <c r="G113" s="37" t="s">
        <v>50</v>
      </c>
      <c r="H113" s="37" t="s">
        <v>0</v>
      </c>
      <c r="I113" s="37" t="s">
        <v>49</v>
      </c>
    </row>
    <row r="114" spans="3:9" ht="18.75">
      <c r="C114" s="37" t="str">
        <f>P47</f>
        <v>EL PORVENIR</v>
      </c>
      <c r="D114" s="37" t="s">
        <v>0</v>
      </c>
      <c r="E114" s="37" t="str">
        <f>P48</f>
        <v>DEF. DE BELGRANO</v>
      </c>
      <c r="F114" s="36"/>
      <c r="G114" s="37" t="s">
        <v>15</v>
      </c>
      <c r="H114" s="37" t="s">
        <v>0</v>
      </c>
      <c r="I114" s="37" t="s">
        <v>53</v>
      </c>
    </row>
    <row r="115" spans="3:9" ht="18.75">
      <c r="C115" s="36"/>
      <c r="D115" s="36"/>
      <c r="E115" s="36"/>
      <c r="F115" s="36"/>
      <c r="G115" s="36"/>
      <c r="H115" s="36"/>
      <c r="I115" s="36"/>
    </row>
    <row r="116" spans="3:9" ht="18.75">
      <c r="C116" s="34" t="s">
        <v>29</v>
      </c>
      <c r="D116" s="34"/>
      <c r="E116" s="34"/>
      <c r="F116" s="14"/>
      <c r="G116" s="33" t="s">
        <v>30</v>
      </c>
      <c r="H116" s="33"/>
      <c r="I116" s="33"/>
    </row>
    <row r="117" spans="3:9" ht="18.75">
      <c r="C117" s="36"/>
      <c r="D117" s="36"/>
      <c r="E117" s="36"/>
      <c r="F117" s="36"/>
      <c r="G117" s="36"/>
      <c r="H117" s="36"/>
      <c r="I117" s="36"/>
    </row>
    <row r="118" spans="3:9" ht="18.75">
      <c r="C118" s="37" t="str">
        <f t="shared" ref="C118:C127" si="14">P47</f>
        <v>EL PORVENIR</v>
      </c>
      <c r="D118" s="37" t="s">
        <v>0</v>
      </c>
      <c r="E118" s="37" t="str">
        <f>P62</f>
        <v>BELGRANO (CBA.)</v>
      </c>
      <c r="F118" s="36"/>
      <c r="G118" s="37" t="str">
        <f>P62</f>
        <v>BELGRANO (CBA.)</v>
      </c>
      <c r="H118" s="37" t="s">
        <v>0</v>
      </c>
      <c r="I118" s="37" t="str">
        <f>P56</f>
        <v>ESTUDIANTES DE L.P.</v>
      </c>
    </row>
    <row r="119" spans="3:9" ht="18.75">
      <c r="C119" s="37" t="str">
        <f t="shared" si="14"/>
        <v>DEF. DE BELGRANO</v>
      </c>
      <c r="D119" s="37" t="s">
        <v>0</v>
      </c>
      <c r="E119" s="37" t="str">
        <f>P46</f>
        <v>G. Y ESGRIMA L.P.</v>
      </c>
      <c r="F119" s="36"/>
      <c r="G119" s="37" t="str">
        <f>P57</f>
        <v>SAT</v>
      </c>
      <c r="H119" s="37" t="s">
        <v>0</v>
      </c>
      <c r="I119" s="37" t="str">
        <f>P55</f>
        <v>RACING CLUB</v>
      </c>
    </row>
    <row r="120" spans="3:9" ht="18.75">
      <c r="C120" s="37" t="str">
        <f t="shared" si="14"/>
        <v>BOCA JRS.</v>
      </c>
      <c r="D120" s="37" t="s">
        <v>0</v>
      </c>
      <c r="E120" s="37" t="str">
        <f>P45</f>
        <v>INDEPENDIENTE</v>
      </c>
      <c r="F120" s="36"/>
      <c r="G120" s="37" t="str">
        <f>P58</f>
        <v>EXCURSIONISTAS</v>
      </c>
      <c r="H120" s="37" t="s">
        <v>0</v>
      </c>
      <c r="I120" s="37" t="str">
        <f>P54</f>
        <v>BANFIELD</v>
      </c>
    </row>
    <row r="121" spans="3:9" ht="18.75">
      <c r="C121" s="37" t="str">
        <f t="shared" si="14"/>
        <v>HURACÁN</v>
      </c>
      <c r="D121" s="37" t="s">
        <v>0</v>
      </c>
      <c r="E121" s="37" t="str">
        <f>P44</f>
        <v>LANÚS</v>
      </c>
      <c r="F121" s="36"/>
      <c r="G121" s="37" t="str">
        <f>P59</f>
        <v>RIVER PLATE</v>
      </c>
      <c r="H121" s="37" t="s">
        <v>0</v>
      </c>
      <c r="I121" s="37" t="str">
        <f>P53</f>
        <v>FERRO CARRIL OESTE</v>
      </c>
    </row>
    <row r="122" spans="3:9" ht="18.75">
      <c r="C122" s="37" t="str">
        <f t="shared" si="14"/>
        <v>UAI - URQUIZA</v>
      </c>
      <c r="D122" s="37" t="s">
        <v>0</v>
      </c>
      <c r="E122" s="37" t="str">
        <f>P43</f>
        <v>PLATENSE</v>
      </c>
      <c r="F122" s="36"/>
      <c r="G122" s="37" t="str">
        <f>P60</f>
        <v>S. LORENZO DE A.</v>
      </c>
      <c r="H122" s="37" t="s">
        <v>0</v>
      </c>
      <c r="I122" s="37" t="str">
        <f>P52</f>
        <v>ROSARIO CTRAL.</v>
      </c>
    </row>
    <row r="123" spans="3:9" ht="18.75">
      <c r="C123" s="37" t="str">
        <f t="shared" si="14"/>
        <v>ROSARIO CTRAL.</v>
      </c>
      <c r="D123" s="37" t="s">
        <v>0</v>
      </c>
      <c r="E123" s="37" t="str">
        <f>P61</f>
        <v>ESTUDIANTES</v>
      </c>
      <c r="F123" s="36"/>
      <c r="G123" s="37" t="str">
        <f>P61</f>
        <v>ESTUDIANTES</v>
      </c>
      <c r="H123" s="37" t="s">
        <v>0</v>
      </c>
      <c r="I123" s="37" t="str">
        <f>P51</f>
        <v>UAI - URQUIZA</v>
      </c>
    </row>
    <row r="124" spans="3:9" ht="18.75">
      <c r="C124" s="37" t="str">
        <f t="shared" si="14"/>
        <v>FERRO CARRIL OESTE</v>
      </c>
      <c r="D124" s="37" t="s">
        <v>0</v>
      </c>
      <c r="E124" s="37" t="str">
        <f>P60</f>
        <v>S. LORENZO DE A.</v>
      </c>
      <c r="F124" s="36"/>
      <c r="G124" s="37" t="str">
        <f>P43</f>
        <v>PLATENSE</v>
      </c>
      <c r="H124" s="37" t="s">
        <v>0</v>
      </c>
      <c r="I124" s="37" t="str">
        <f>P50</f>
        <v>HURACÁN</v>
      </c>
    </row>
    <row r="125" spans="3:9" ht="18.75">
      <c r="C125" s="37" t="str">
        <f t="shared" si="14"/>
        <v>BANFIELD</v>
      </c>
      <c r="D125" s="37" t="s">
        <v>0</v>
      </c>
      <c r="E125" s="37" t="str">
        <f>P59</f>
        <v>RIVER PLATE</v>
      </c>
      <c r="F125" s="36"/>
      <c r="G125" s="37" t="str">
        <f>P44</f>
        <v>LANÚS</v>
      </c>
      <c r="H125" s="37" t="s">
        <v>0</v>
      </c>
      <c r="I125" s="37" t="str">
        <f>P49</f>
        <v>BOCA JRS.</v>
      </c>
    </row>
    <row r="126" spans="3:9" ht="18.75">
      <c r="C126" s="37" t="str">
        <f t="shared" si="14"/>
        <v>RACING CLUB</v>
      </c>
      <c r="D126" s="37" t="s">
        <v>0</v>
      </c>
      <c r="E126" s="37" t="str">
        <f>P58</f>
        <v>EXCURSIONISTAS</v>
      </c>
      <c r="F126" s="36"/>
      <c r="G126" s="37" t="str">
        <f>P45</f>
        <v>INDEPENDIENTE</v>
      </c>
      <c r="H126" s="37" t="s">
        <v>0</v>
      </c>
      <c r="I126" s="37" t="str">
        <f>P48</f>
        <v>DEF. DE BELGRANO</v>
      </c>
    </row>
    <row r="127" spans="3:9" ht="18.75">
      <c r="C127" s="37" t="str">
        <f t="shared" si="14"/>
        <v>ESTUDIANTES DE L.P.</v>
      </c>
      <c r="D127" s="37" t="s">
        <v>0</v>
      </c>
      <c r="E127" s="37" t="str">
        <f>P57</f>
        <v>SAT</v>
      </c>
      <c r="F127" s="36"/>
      <c r="G127" s="37" t="str">
        <f>P46</f>
        <v>G. Y ESGRIMA L.P.</v>
      </c>
      <c r="H127" s="37" t="s">
        <v>0</v>
      </c>
      <c r="I127" s="37" t="str">
        <f>P47</f>
        <v>EL PORVENIR</v>
      </c>
    </row>
    <row r="128" spans="3:9" ht="18.75">
      <c r="C128" s="14"/>
      <c r="D128" s="14"/>
      <c r="E128" s="14"/>
      <c r="F128" s="14"/>
      <c r="G128" s="14"/>
      <c r="H128" s="14"/>
      <c r="I128" s="14"/>
    </row>
    <row r="129" spans="3:9" ht="18.75">
      <c r="C129" s="34" t="s">
        <v>31</v>
      </c>
      <c r="D129" s="34"/>
      <c r="E129" s="34"/>
      <c r="F129" s="14"/>
      <c r="G129" s="33" t="s">
        <v>32</v>
      </c>
      <c r="H129" s="33"/>
      <c r="I129" s="33"/>
    </row>
    <row r="130" spans="3:9" ht="18.75">
      <c r="C130" s="36"/>
      <c r="D130" s="36"/>
      <c r="E130" s="36"/>
      <c r="F130" s="36"/>
      <c r="G130" s="36"/>
      <c r="H130" s="36"/>
      <c r="I130" s="36"/>
    </row>
    <row r="131" spans="3:9" ht="18.75">
      <c r="C131" s="37" t="str">
        <f t="shared" ref="C131:C140" si="15">P46</f>
        <v>G. Y ESGRIMA L.P.</v>
      </c>
      <c r="D131" s="37" t="s">
        <v>0</v>
      </c>
      <c r="E131" s="37" t="str">
        <f>P62</f>
        <v>BELGRANO (CBA.)</v>
      </c>
      <c r="F131" s="36"/>
      <c r="G131" s="37" t="str">
        <f>P62</f>
        <v>BELGRANO (CBA.)</v>
      </c>
      <c r="H131" s="37" t="s">
        <v>0</v>
      </c>
      <c r="I131" s="37" t="str">
        <f>P55</f>
        <v>RACING CLUB</v>
      </c>
    </row>
    <row r="132" spans="3:9" ht="18.75">
      <c r="C132" s="37" t="str">
        <f t="shared" si="15"/>
        <v>EL PORVENIR</v>
      </c>
      <c r="D132" s="37" t="s">
        <v>0</v>
      </c>
      <c r="E132" s="37" t="str">
        <f>P45</f>
        <v>INDEPENDIENTE</v>
      </c>
      <c r="F132" s="36"/>
      <c r="G132" s="37" t="str">
        <f t="shared" ref="G132:G137" si="16">P56</f>
        <v>ESTUDIANTES DE L.P.</v>
      </c>
      <c r="H132" s="37" t="s">
        <v>0</v>
      </c>
      <c r="I132" s="37" t="str">
        <f>P54</f>
        <v>BANFIELD</v>
      </c>
    </row>
    <row r="133" spans="3:9" ht="18.75">
      <c r="C133" s="37" t="str">
        <f t="shared" si="15"/>
        <v>DEF. DE BELGRANO</v>
      </c>
      <c r="D133" s="37" t="s">
        <v>0</v>
      </c>
      <c r="E133" s="37" t="str">
        <f>P44</f>
        <v>LANÚS</v>
      </c>
      <c r="F133" s="36"/>
      <c r="G133" s="37" t="str">
        <f t="shared" si="16"/>
        <v>SAT</v>
      </c>
      <c r="H133" s="37" t="s">
        <v>0</v>
      </c>
      <c r="I133" s="37" t="str">
        <f>P53</f>
        <v>FERRO CARRIL OESTE</v>
      </c>
    </row>
    <row r="134" spans="3:9" ht="18.75">
      <c r="C134" s="37" t="str">
        <f t="shared" si="15"/>
        <v>BOCA JRS.</v>
      </c>
      <c r="D134" s="37" t="s">
        <v>0</v>
      </c>
      <c r="E134" s="37" t="str">
        <f>P43</f>
        <v>PLATENSE</v>
      </c>
      <c r="F134" s="36"/>
      <c r="G134" s="37" t="str">
        <f t="shared" si="16"/>
        <v>EXCURSIONISTAS</v>
      </c>
      <c r="H134" s="37" t="s">
        <v>0</v>
      </c>
      <c r="I134" s="37" t="str">
        <f>P52</f>
        <v>ROSARIO CTRAL.</v>
      </c>
    </row>
    <row r="135" spans="3:9" ht="18.75">
      <c r="C135" s="37" t="str">
        <f t="shared" si="15"/>
        <v>HURACÁN</v>
      </c>
      <c r="D135" s="37" t="s">
        <v>0</v>
      </c>
      <c r="E135" s="37" t="str">
        <f>P61</f>
        <v>ESTUDIANTES</v>
      </c>
      <c r="F135" s="36"/>
      <c r="G135" s="37" t="str">
        <f t="shared" si="16"/>
        <v>RIVER PLATE</v>
      </c>
      <c r="H135" s="37" t="s">
        <v>0</v>
      </c>
      <c r="I135" s="37" t="str">
        <f>P51</f>
        <v>UAI - URQUIZA</v>
      </c>
    </row>
    <row r="136" spans="3:9" ht="18.75">
      <c r="C136" s="37" t="str">
        <f t="shared" si="15"/>
        <v>UAI - URQUIZA</v>
      </c>
      <c r="D136" s="37" t="s">
        <v>0</v>
      </c>
      <c r="E136" s="37" t="str">
        <f>P60</f>
        <v>S. LORENZO DE A.</v>
      </c>
      <c r="F136" s="36"/>
      <c r="G136" s="37" t="str">
        <f t="shared" si="16"/>
        <v>S. LORENZO DE A.</v>
      </c>
      <c r="H136" s="37" t="s">
        <v>0</v>
      </c>
      <c r="I136" s="37" t="str">
        <f>P50</f>
        <v>HURACÁN</v>
      </c>
    </row>
    <row r="137" spans="3:9" ht="18.75">
      <c r="C137" s="37" t="str">
        <f t="shared" si="15"/>
        <v>ROSARIO CTRAL.</v>
      </c>
      <c r="D137" s="37" t="s">
        <v>0</v>
      </c>
      <c r="E137" s="37" t="str">
        <f>P59</f>
        <v>RIVER PLATE</v>
      </c>
      <c r="F137" s="36"/>
      <c r="G137" s="37" t="str">
        <f t="shared" si="16"/>
        <v>ESTUDIANTES</v>
      </c>
      <c r="H137" s="37" t="s">
        <v>0</v>
      </c>
      <c r="I137" s="37" t="str">
        <f>P49</f>
        <v>BOCA JRS.</v>
      </c>
    </row>
    <row r="138" spans="3:9" ht="18.75">
      <c r="C138" s="37" t="str">
        <f t="shared" si="15"/>
        <v>FERRO CARRIL OESTE</v>
      </c>
      <c r="D138" s="37" t="s">
        <v>0</v>
      </c>
      <c r="E138" s="37" t="str">
        <f>P58</f>
        <v>EXCURSIONISTAS</v>
      </c>
      <c r="F138" s="36"/>
      <c r="G138" s="37" t="str">
        <f>P43</f>
        <v>PLATENSE</v>
      </c>
      <c r="H138" s="37" t="s">
        <v>0</v>
      </c>
      <c r="I138" s="37" t="str">
        <f>P48</f>
        <v>DEF. DE BELGRANO</v>
      </c>
    </row>
    <row r="139" spans="3:9" ht="18.75">
      <c r="C139" s="37" t="str">
        <f t="shared" si="15"/>
        <v>BANFIELD</v>
      </c>
      <c r="D139" s="37" t="s">
        <v>0</v>
      </c>
      <c r="E139" s="37" t="str">
        <f>P57</f>
        <v>SAT</v>
      </c>
      <c r="F139" s="36"/>
      <c r="G139" s="37" t="str">
        <f>P44</f>
        <v>LANÚS</v>
      </c>
      <c r="H139" s="37" t="s">
        <v>0</v>
      </c>
      <c r="I139" s="37" t="str">
        <f>P47</f>
        <v>EL PORVENIR</v>
      </c>
    </row>
    <row r="140" spans="3:9" ht="18.75">
      <c r="C140" s="37" t="str">
        <f t="shared" si="15"/>
        <v>RACING CLUB</v>
      </c>
      <c r="D140" s="37" t="s">
        <v>0</v>
      </c>
      <c r="E140" s="37" t="str">
        <f>P56</f>
        <v>ESTUDIANTES DE L.P.</v>
      </c>
      <c r="F140" s="36"/>
      <c r="G140" s="37" t="str">
        <f>P45</f>
        <v>INDEPENDIENTE</v>
      </c>
      <c r="H140" s="37" t="s">
        <v>0</v>
      </c>
      <c r="I140" s="37" t="str">
        <f>P46</f>
        <v>G. Y ESGRIMA L.P.</v>
      </c>
    </row>
    <row r="141" spans="3:9" ht="18.75">
      <c r="C141" s="14"/>
      <c r="D141" s="14"/>
      <c r="E141" s="14"/>
      <c r="F141" s="14"/>
      <c r="G141" s="14"/>
      <c r="H141" s="14"/>
      <c r="I141" s="14"/>
    </row>
    <row r="142" spans="3:9" ht="18.75">
      <c r="C142" s="34" t="s">
        <v>33</v>
      </c>
      <c r="D142" s="34"/>
      <c r="E142" s="34"/>
      <c r="F142" s="14"/>
      <c r="G142" s="33" t="s">
        <v>34</v>
      </c>
      <c r="H142" s="33"/>
      <c r="I142" s="33"/>
    </row>
    <row r="143" spans="3:9" ht="18.75">
      <c r="C143" s="36"/>
      <c r="D143" s="36"/>
      <c r="E143" s="36"/>
      <c r="F143" s="36"/>
      <c r="G143" s="36"/>
      <c r="H143" s="36"/>
      <c r="I143" s="36"/>
    </row>
    <row r="144" spans="3:9" ht="18.75">
      <c r="C144" s="37" t="str">
        <f t="shared" ref="C144:C153" si="17">P45</f>
        <v>INDEPENDIENTE</v>
      </c>
      <c r="D144" s="37" t="s">
        <v>0</v>
      </c>
      <c r="E144" s="37" t="str">
        <f>P62</f>
        <v>BELGRANO (CBA.)</v>
      </c>
      <c r="F144" s="36"/>
      <c r="G144" s="37" t="str">
        <f>P62</f>
        <v>BELGRANO (CBA.)</v>
      </c>
      <c r="H144" s="37" t="s">
        <v>0</v>
      </c>
      <c r="I144" s="37" t="str">
        <f>P54</f>
        <v>BANFIELD</v>
      </c>
    </row>
    <row r="145" spans="3:9" ht="18.75">
      <c r="C145" s="37" t="str">
        <f t="shared" si="17"/>
        <v>G. Y ESGRIMA L.P.</v>
      </c>
      <c r="D145" s="37" t="s">
        <v>0</v>
      </c>
      <c r="E145" s="37" t="str">
        <f>P44</f>
        <v>LANÚS</v>
      </c>
      <c r="F145" s="36"/>
      <c r="G145" s="37" t="str">
        <f t="shared" ref="G145:G151" si="18">P55</f>
        <v>RACING CLUB</v>
      </c>
      <c r="H145" s="37" t="s">
        <v>0</v>
      </c>
      <c r="I145" s="37" t="str">
        <f>P53</f>
        <v>FERRO CARRIL OESTE</v>
      </c>
    </row>
    <row r="146" spans="3:9" ht="18.75">
      <c r="C146" s="37" t="str">
        <f t="shared" si="17"/>
        <v>EL PORVENIR</v>
      </c>
      <c r="D146" s="37" t="s">
        <v>0</v>
      </c>
      <c r="E146" s="37" t="str">
        <f>P43</f>
        <v>PLATENSE</v>
      </c>
      <c r="F146" s="36"/>
      <c r="G146" s="37" t="str">
        <f t="shared" si="18"/>
        <v>ESTUDIANTES DE L.P.</v>
      </c>
      <c r="H146" s="37" t="s">
        <v>0</v>
      </c>
      <c r="I146" s="37" t="str">
        <f>P52</f>
        <v>ROSARIO CTRAL.</v>
      </c>
    </row>
    <row r="147" spans="3:9" ht="18.75">
      <c r="C147" s="37" t="str">
        <f t="shared" si="17"/>
        <v>DEF. DE BELGRANO</v>
      </c>
      <c r="D147" s="37" t="s">
        <v>0</v>
      </c>
      <c r="E147" s="37" t="str">
        <f>P61</f>
        <v>ESTUDIANTES</v>
      </c>
      <c r="F147" s="36"/>
      <c r="G147" s="37" t="str">
        <f t="shared" si="18"/>
        <v>SAT</v>
      </c>
      <c r="H147" s="37" t="s">
        <v>0</v>
      </c>
      <c r="I147" s="37" t="str">
        <f>P51</f>
        <v>UAI - URQUIZA</v>
      </c>
    </row>
    <row r="148" spans="3:9" ht="18.75">
      <c r="C148" s="37" t="str">
        <f t="shared" si="17"/>
        <v>BOCA JRS.</v>
      </c>
      <c r="D148" s="37" t="s">
        <v>0</v>
      </c>
      <c r="E148" s="37" t="str">
        <f>P60</f>
        <v>S. LORENZO DE A.</v>
      </c>
      <c r="F148" s="36"/>
      <c r="G148" s="37" t="str">
        <f t="shared" si="18"/>
        <v>EXCURSIONISTAS</v>
      </c>
      <c r="H148" s="37" t="s">
        <v>0</v>
      </c>
      <c r="I148" s="37" t="str">
        <f>P50</f>
        <v>HURACÁN</v>
      </c>
    </row>
    <row r="149" spans="3:9" ht="18.75">
      <c r="C149" s="37" t="str">
        <f t="shared" si="17"/>
        <v>HURACÁN</v>
      </c>
      <c r="D149" s="37" t="s">
        <v>0</v>
      </c>
      <c r="E149" s="37" t="str">
        <f>P59</f>
        <v>RIVER PLATE</v>
      </c>
      <c r="F149" s="36"/>
      <c r="G149" s="37" t="str">
        <f t="shared" si="18"/>
        <v>RIVER PLATE</v>
      </c>
      <c r="H149" s="37" t="s">
        <v>0</v>
      </c>
      <c r="I149" s="37" t="str">
        <f>P49</f>
        <v>BOCA JRS.</v>
      </c>
    </row>
    <row r="150" spans="3:9" ht="18.75">
      <c r="C150" s="37" t="str">
        <f t="shared" si="17"/>
        <v>UAI - URQUIZA</v>
      </c>
      <c r="D150" s="37" t="s">
        <v>0</v>
      </c>
      <c r="E150" s="37" t="str">
        <f>P58</f>
        <v>EXCURSIONISTAS</v>
      </c>
      <c r="F150" s="36"/>
      <c r="G150" s="37" t="str">
        <f t="shared" si="18"/>
        <v>S. LORENZO DE A.</v>
      </c>
      <c r="H150" s="37" t="s">
        <v>0</v>
      </c>
      <c r="I150" s="37" t="str">
        <f>P48</f>
        <v>DEF. DE BELGRANO</v>
      </c>
    </row>
    <row r="151" spans="3:9" ht="18.75">
      <c r="C151" s="37" t="str">
        <f t="shared" si="17"/>
        <v>ROSARIO CTRAL.</v>
      </c>
      <c r="D151" s="37" t="s">
        <v>0</v>
      </c>
      <c r="E151" s="37" t="str">
        <f>P57</f>
        <v>SAT</v>
      </c>
      <c r="F151" s="36"/>
      <c r="G151" s="37" t="str">
        <f t="shared" si="18"/>
        <v>ESTUDIANTES</v>
      </c>
      <c r="H151" s="37" t="s">
        <v>0</v>
      </c>
      <c r="I151" s="37" t="str">
        <f>P47</f>
        <v>EL PORVENIR</v>
      </c>
    </row>
    <row r="152" spans="3:9" ht="18.75">
      <c r="C152" s="37" t="str">
        <f t="shared" si="17"/>
        <v>FERRO CARRIL OESTE</v>
      </c>
      <c r="D152" s="37" t="s">
        <v>0</v>
      </c>
      <c r="E152" s="37" t="str">
        <f>P56</f>
        <v>ESTUDIANTES DE L.P.</v>
      </c>
      <c r="F152" s="36"/>
      <c r="G152" s="37" t="str">
        <f>P43</f>
        <v>PLATENSE</v>
      </c>
      <c r="H152" s="37" t="s">
        <v>0</v>
      </c>
      <c r="I152" s="37" t="str">
        <f>P46</f>
        <v>G. Y ESGRIMA L.P.</v>
      </c>
    </row>
    <row r="153" spans="3:9" ht="18.75">
      <c r="C153" s="37" t="str">
        <f t="shared" si="17"/>
        <v>BANFIELD</v>
      </c>
      <c r="D153" s="37" t="s">
        <v>0</v>
      </c>
      <c r="E153" s="37" t="str">
        <f>P55</f>
        <v>RACING CLUB</v>
      </c>
      <c r="F153" s="36"/>
      <c r="G153" s="37" t="str">
        <f>P44</f>
        <v>LANÚS</v>
      </c>
      <c r="H153" s="37" t="s">
        <v>0</v>
      </c>
      <c r="I153" s="37" t="str">
        <f>P45</f>
        <v>INDEPENDIENTE</v>
      </c>
    </row>
    <row r="154" spans="3:9" ht="18.75" hidden="1">
      <c r="C154" s="37"/>
      <c r="D154" s="37"/>
      <c r="E154" s="37"/>
      <c r="F154" s="36"/>
      <c r="G154" s="37"/>
      <c r="H154" s="37"/>
      <c r="I154" s="37"/>
    </row>
    <row r="155" spans="3:9" ht="18.75" hidden="1">
      <c r="C155" s="37"/>
      <c r="D155" s="37"/>
      <c r="E155" s="37"/>
      <c r="F155" s="36"/>
      <c r="G155" s="37"/>
      <c r="H155" s="37"/>
      <c r="I155" s="37"/>
    </row>
    <row r="156" spans="3:9" ht="18.75" hidden="1">
      <c r="C156" s="37"/>
      <c r="D156" s="37"/>
      <c r="E156" s="37"/>
      <c r="F156" s="36"/>
      <c r="G156" s="37"/>
      <c r="H156" s="37"/>
      <c r="I156" s="37"/>
    </row>
    <row r="157" spans="3:9" ht="18.75" hidden="1">
      <c r="C157" s="15"/>
      <c r="D157" s="15"/>
      <c r="E157" s="15"/>
      <c r="F157" s="14"/>
      <c r="G157" s="15"/>
      <c r="H157" s="15"/>
      <c r="I157" s="15"/>
    </row>
    <row r="158" spans="3:9" ht="18.75" hidden="1">
      <c r="C158" s="15"/>
      <c r="D158" s="15"/>
      <c r="E158" s="15"/>
      <c r="F158" s="14"/>
      <c r="G158" s="15"/>
      <c r="H158" s="15"/>
      <c r="I158" s="15"/>
    </row>
    <row r="159" spans="3:9" ht="18.75">
      <c r="C159" s="14"/>
      <c r="D159" s="14"/>
      <c r="E159" s="14"/>
      <c r="F159" s="14"/>
      <c r="G159" s="14"/>
      <c r="H159" s="14"/>
      <c r="I159" s="14"/>
    </row>
    <row r="160" spans="3:9" ht="18.75">
      <c r="C160" s="34" t="s">
        <v>35</v>
      </c>
      <c r="D160" s="34"/>
      <c r="E160" s="34"/>
      <c r="F160" s="14"/>
      <c r="G160" s="33" t="s">
        <v>36</v>
      </c>
      <c r="H160" s="33"/>
      <c r="I160" s="33"/>
    </row>
    <row r="161" spans="3:14" ht="18.75">
      <c r="C161" s="36"/>
      <c r="D161" s="36"/>
      <c r="E161" s="36"/>
      <c r="F161" s="36"/>
      <c r="G161" s="36"/>
      <c r="H161" s="36"/>
      <c r="I161" s="36"/>
    </row>
    <row r="162" spans="3:14" ht="18.75">
      <c r="C162" s="37" t="str">
        <f t="shared" ref="C162:C171" si="19">P44</f>
        <v>LANÚS</v>
      </c>
      <c r="D162" s="37" t="s">
        <v>0</v>
      </c>
      <c r="E162" s="37" t="str">
        <f>P62</f>
        <v>BELGRANO (CBA.)</v>
      </c>
      <c r="F162" s="36"/>
      <c r="G162" s="37" t="str">
        <f>P62</f>
        <v>BELGRANO (CBA.)</v>
      </c>
      <c r="H162" s="37" t="s">
        <v>0</v>
      </c>
      <c r="I162" s="37" t="str">
        <f>P53</f>
        <v>FERRO CARRIL OESTE</v>
      </c>
    </row>
    <row r="163" spans="3:14" ht="18.75">
      <c r="C163" s="37" t="str">
        <f t="shared" si="19"/>
        <v>INDEPENDIENTE</v>
      </c>
      <c r="D163" s="37" t="s">
        <v>0</v>
      </c>
      <c r="E163" s="37" t="str">
        <f>P43</f>
        <v>PLATENSE</v>
      </c>
      <c r="F163" s="36"/>
      <c r="G163" s="37" t="str">
        <f t="shared" ref="G163:G170" si="20">P54</f>
        <v>BANFIELD</v>
      </c>
      <c r="H163" s="37" t="s">
        <v>0</v>
      </c>
      <c r="I163" s="37" t="str">
        <f>P52</f>
        <v>ROSARIO CTRAL.</v>
      </c>
    </row>
    <row r="164" spans="3:14" ht="18.75">
      <c r="C164" s="37" t="str">
        <f t="shared" si="19"/>
        <v>G. Y ESGRIMA L.P.</v>
      </c>
      <c r="D164" s="37" t="s">
        <v>0</v>
      </c>
      <c r="E164" s="37" t="str">
        <f>P61</f>
        <v>ESTUDIANTES</v>
      </c>
      <c r="F164" s="36"/>
      <c r="G164" s="37" t="str">
        <f t="shared" si="20"/>
        <v>RACING CLUB</v>
      </c>
      <c r="H164" s="37" t="s">
        <v>0</v>
      </c>
      <c r="I164" s="37" t="str">
        <f>P51</f>
        <v>UAI - URQUIZA</v>
      </c>
    </row>
    <row r="165" spans="3:14" ht="18.75">
      <c r="C165" s="37" t="str">
        <f t="shared" si="19"/>
        <v>EL PORVENIR</v>
      </c>
      <c r="D165" s="37" t="s">
        <v>0</v>
      </c>
      <c r="E165" s="37" t="str">
        <f>P60</f>
        <v>S. LORENZO DE A.</v>
      </c>
      <c r="F165" s="36"/>
      <c r="G165" s="37" t="str">
        <f t="shared" si="20"/>
        <v>ESTUDIANTES DE L.P.</v>
      </c>
      <c r="H165" s="37" t="s">
        <v>0</v>
      </c>
      <c r="I165" s="37" t="str">
        <f>P50</f>
        <v>HURACÁN</v>
      </c>
    </row>
    <row r="166" spans="3:14" ht="18.75">
      <c r="C166" s="37" t="str">
        <f t="shared" si="19"/>
        <v>DEF. DE BELGRANO</v>
      </c>
      <c r="D166" s="37" t="s">
        <v>0</v>
      </c>
      <c r="E166" s="37" t="str">
        <f>P59</f>
        <v>RIVER PLATE</v>
      </c>
      <c r="F166" s="36"/>
      <c r="G166" s="37" t="str">
        <f t="shared" si="20"/>
        <v>SAT</v>
      </c>
      <c r="H166" s="37" t="s">
        <v>0</v>
      </c>
      <c r="I166" s="37" t="str">
        <f>P49</f>
        <v>BOCA JRS.</v>
      </c>
    </row>
    <row r="167" spans="3:14" ht="18.75">
      <c r="C167" s="37" t="str">
        <f t="shared" si="19"/>
        <v>BOCA JRS.</v>
      </c>
      <c r="D167" s="37" t="s">
        <v>0</v>
      </c>
      <c r="E167" s="37" t="str">
        <f>P58</f>
        <v>EXCURSIONISTAS</v>
      </c>
      <c r="F167" s="36"/>
      <c r="G167" s="37" t="str">
        <f t="shared" si="20"/>
        <v>EXCURSIONISTAS</v>
      </c>
      <c r="H167" s="37" t="s">
        <v>0</v>
      </c>
      <c r="I167" s="37" t="str">
        <f>P48</f>
        <v>DEF. DE BELGRANO</v>
      </c>
    </row>
    <row r="168" spans="3:14" ht="18.75">
      <c r="C168" s="37" t="str">
        <f t="shared" si="19"/>
        <v>HURACÁN</v>
      </c>
      <c r="D168" s="37" t="s">
        <v>0</v>
      </c>
      <c r="E168" s="37" t="str">
        <f>P57</f>
        <v>SAT</v>
      </c>
      <c r="F168" s="36"/>
      <c r="G168" s="37" t="str">
        <f t="shared" si="20"/>
        <v>RIVER PLATE</v>
      </c>
      <c r="H168" s="37" t="s">
        <v>0</v>
      </c>
      <c r="I168" s="37" t="str">
        <f>P47</f>
        <v>EL PORVENIR</v>
      </c>
    </row>
    <row r="169" spans="3:14" ht="18.75">
      <c r="C169" s="37" t="str">
        <f t="shared" si="19"/>
        <v>UAI - URQUIZA</v>
      </c>
      <c r="D169" s="37" t="s">
        <v>0</v>
      </c>
      <c r="E169" s="37" t="str">
        <f>P56</f>
        <v>ESTUDIANTES DE L.P.</v>
      </c>
      <c r="F169" s="36"/>
      <c r="G169" s="37" t="str">
        <f t="shared" si="20"/>
        <v>S. LORENZO DE A.</v>
      </c>
      <c r="H169" s="37" t="s">
        <v>0</v>
      </c>
      <c r="I169" s="37" t="str">
        <f>P46</f>
        <v>G. Y ESGRIMA L.P.</v>
      </c>
    </row>
    <row r="170" spans="3:14" ht="18.75">
      <c r="C170" s="37" t="str">
        <f t="shared" si="19"/>
        <v>ROSARIO CTRAL.</v>
      </c>
      <c r="D170" s="37" t="s">
        <v>0</v>
      </c>
      <c r="E170" s="37" t="str">
        <f>P55</f>
        <v>RACING CLUB</v>
      </c>
      <c r="F170" s="36"/>
      <c r="G170" s="37" t="str">
        <f t="shared" si="20"/>
        <v>ESTUDIANTES</v>
      </c>
      <c r="H170" s="37" t="s">
        <v>0</v>
      </c>
      <c r="I170" s="37" t="str">
        <f>P45</f>
        <v>INDEPENDIENTE</v>
      </c>
    </row>
    <row r="171" spans="3:14" ht="18.75">
      <c r="C171" s="37" t="str">
        <f t="shared" si="19"/>
        <v>FERRO CARRIL OESTE</v>
      </c>
      <c r="D171" s="37" t="s">
        <v>0</v>
      </c>
      <c r="E171" s="37" t="str">
        <f>P54</f>
        <v>BANFIELD</v>
      </c>
      <c r="F171" s="36"/>
      <c r="G171" s="37" t="str">
        <f>P43</f>
        <v>PLATENSE</v>
      </c>
      <c r="H171" s="37" t="s">
        <v>0</v>
      </c>
      <c r="I171" s="37" t="str">
        <f>P44</f>
        <v>LANÚS</v>
      </c>
      <c r="J171" s="2"/>
      <c r="K171" s="2"/>
      <c r="L171" s="2"/>
      <c r="M171" s="2"/>
      <c r="N171" s="2"/>
    </row>
    <row r="172" spans="3:14" ht="18.75">
      <c r="C172" s="38"/>
      <c r="D172" s="38"/>
      <c r="E172" s="39"/>
      <c r="F172" s="36"/>
      <c r="G172" s="38"/>
      <c r="H172" s="38"/>
      <c r="I172" s="39"/>
      <c r="J172" s="2"/>
      <c r="K172" s="2"/>
      <c r="L172" s="2"/>
      <c r="M172" s="2"/>
      <c r="N172" s="2"/>
    </row>
    <row r="173" spans="3:14" ht="18.75">
      <c r="C173" s="34" t="s">
        <v>37</v>
      </c>
      <c r="D173" s="34"/>
      <c r="E173" s="34"/>
      <c r="F173" s="14"/>
      <c r="G173" s="33" t="s">
        <v>56</v>
      </c>
      <c r="H173" s="33"/>
      <c r="I173" s="33"/>
      <c r="J173" s="2"/>
      <c r="K173" s="2"/>
      <c r="L173" s="2"/>
      <c r="M173" s="2"/>
      <c r="N173" s="2"/>
    </row>
    <row r="174" spans="3:14" ht="18.75">
      <c r="C174" s="36"/>
      <c r="D174" s="36"/>
      <c r="E174" s="36"/>
      <c r="F174" s="36"/>
      <c r="G174" s="36"/>
      <c r="H174" s="36"/>
      <c r="I174" s="36"/>
      <c r="J174" s="2"/>
      <c r="K174" s="2"/>
      <c r="L174" s="2"/>
      <c r="M174" s="2"/>
      <c r="N174" s="2"/>
    </row>
    <row r="175" spans="3:14" ht="18.75">
      <c r="C175" s="37" t="str">
        <f t="shared" ref="C175:C184" si="21">P43</f>
        <v>PLATENSE</v>
      </c>
      <c r="D175" s="37" t="s">
        <v>0</v>
      </c>
      <c r="E175" s="37" t="str">
        <f>P62</f>
        <v>BELGRANO (CBA.)</v>
      </c>
      <c r="F175" s="36"/>
      <c r="G175" s="37" t="str">
        <f>P62</f>
        <v>BELGRANO (CBA.)</v>
      </c>
      <c r="H175" s="37" t="s">
        <v>0</v>
      </c>
      <c r="I175" s="37" t="str">
        <f>P52</f>
        <v>ROSARIO CTRAL.</v>
      </c>
      <c r="J175" s="2"/>
      <c r="K175" s="2"/>
      <c r="L175" s="2"/>
      <c r="M175" s="2"/>
      <c r="N175" s="2"/>
    </row>
    <row r="176" spans="3:14" ht="18.75">
      <c r="C176" s="37" t="str">
        <f t="shared" si="21"/>
        <v>LANÚS</v>
      </c>
      <c r="D176" s="37" t="s">
        <v>0</v>
      </c>
      <c r="E176" s="37" t="str">
        <f>P61</f>
        <v>ESTUDIANTES</v>
      </c>
      <c r="F176" s="36"/>
      <c r="G176" s="37" t="str">
        <f t="shared" ref="G176:G184" si="22">P53</f>
        <v>FERRO CARRIL OESTE</v>
      </c>
      <c r="H176" s="37" t="s">
        <v>0</v>
      </c>
      <c r="I176" s="37" t="str">
        <f>P51</f>
        <v>UAI - URQUIZA</v>
      </c>
      <c r="J176" s="2"/>
      <c r="K176" s="2"/>
      <c r="L176" s="2"/>
      <c r="M176" s="2"/>
      <c r="N176" s="2"/>
    </row>
    <row r="177" spans="2:14" ht="18.75">
      <c r="C177" s="37" t="str">
        <f t="shared" si="21"/>
        <v>INDEPENDIENTE</v>
      </c>
      <c r="D177" s="37" t="s">
        <v>0</v>
      </c>
      <c r="E177" s="37" t="str">
        <f>P60</f>
        <v>S. LORENZO DE A.</v>
      </c>
      <c r="F177" s="36"/>
      <c r="G177" s="37" t="str">
        <f t="shared" si="22"/>
        <v>BANFIELD</v>
      </c>
      <c r="H177" s="37" t="s">
        <v>0</v>
      </c>
      <c r="I177" s="37" t="str">
        <f>P50</f>
        <v>HURACÁN</v>
      </c>
      <c r="J177" s="2"/>
      <c r="K177" s="2"/>
      <c r="L177" s="2"/>
      <c r="M177" s="2"/>
      <c r="N177" s="2"/>
    </row>
    <row r="178" spans="2:14" ht="18.75">
      <c r="C178" s="37" t="str">
        <f t="shared" si="21"/>
        <v>G. Y ESGRIMA L.P.</v>
      </c>
      <c r="D178" s="37" t="s">
        <v>0</v>
      </c>
      <c r="E178" s="37" t="str">
        <f>P59</f>
        <v>RIVER PLATE</v>
      </c>
      <c r="F178" s="36"/>
      <c r="G178" s="37" t="str">
        <f t="shared" si="22"/>
        <v>RACING CLUB</v>
      </c>
      <c r="H178" s="37" t="s">
        <v>0</v>
      </c>
      <c r="I178" s="37" t="str">
        <f>P49</f>
        <v>BOCA JRS.</v>
      </c>
      <c r="J178" s="2"/>
      <c r="K178" s="2"/>
      <c r="L178" s="2"/>
      <c r="M178" s="2"/>
      <c r="N178" s="2"/>
    </row>
    <row r="179" spans="2:14" ht="18.75">
      <c r="C179" s="37" t="str">
        <f t="shared" si="21"/>
        <v>EL PORVENIR</v>
      </c>
      <c r="D179" s="37" t="s">
        <v>0</v>
      </c>
      <c r="E179" s="37" t="str">
        <f>P58</f>
        <v>EXCURSIONISTAS</v>
      </c>
      <c r="F179" s="36"/>
      <c r="G179" s="37" t="str">
        <f t="shared" si="22"/>
        <v>ESTUDIANTES DE L.P.</v>
      </c>
      <c r="H179" s="37" t="s">
        <v>0</v>
      </c>
      <c r="I179" s="37" t="str">
        <f>P48</f>
        <v>DEF. DE BELGRANO</v>
      </c>
      <c r="J179" s="2"/>
      <c r="K179" s="2"/>
      <c r="L179" s="2"/>
      <c r="M179" s="2"/>
      <c r="N179" s="2"/>
    </row>
    <row r="180" spans="2:14" ht="18.75">
      <c r="C180" s="37" t="str">
        <f t="shared" si="21"/>
        <v>DEF. DE BELGRANO</v>
      </c>
      <c r="D180" s="37" t="s">
        <v>0</v>
      </c>
      <c r="E180" s="37" t="str">
        <f>P57</f>
        <v>SAT</v>
      </c>
      <c r="F180" s="36"/>
      <c r="G180" s="37" t="str">
        <f t="shared" si="22"/>
        <v>SAT</v>
      </c>
      <c r="H180" s="37" t="s">
        <v>0</v>
      </c>
      <c r="I180" s="37" t="str">
        <f>P47</f>
        <v>EL PORVENIR</v>
      </c>
      <c r="J180" s="2"/>
      <c r="K180" s="2"/>
      <c r="L180" s="2"/>
      <c r="M180" s="2"/>
      <c r="N180" s="2"/>
    </row>
    <row r="181" spans="2:14" ht="18.75">
      <c r="C181" s="37" t="str">
        <f t="shared" si="21"/>
        <v>BOCA JRS.</v>
      </c>
      <c r="D181" s="37" t="s">
        <v>0</v>
      </c>
      <c r="E181" s="37" t="str">
        <f>P56</f>
        <v>ESTUDIANTES DE L.P.</v>
      </c>
      <c r="F181" s="36"/>
      <c r="G181" s="37" t="str">
        <f t="shared" si="22"/>
        <v>EXCURSIONISTAS</v>
      </c>
      <c r="H181" s="37" t="s">
        <v>0</v>
      </c>
      <c r="I181" s="37" t="str">
        <f>P46</f>
        <v>G. Y ESGRIMA L.P.</v>
      </c>
      <c r="J181" s="2"/>
      <c r="K181" s="2"/>
      <c r="L181" s="2"/>
      <c r="M181" s="2"/>
      <c r="N181" s="2"/>
    </row>
    <row r="182" spans="2:14" ht="18.75">
      <c r="C182" s="37" t="str">
        <f t="shared" si="21"/>
        <v>HURACÁN</v>
      </c>
      <c r="D182" s="37" t="s">
        <v>0</v>
      </c>
      <c r="E182" s="37" t="str">
        <f>P55</f>
        <v>RACING CLUB</v>
      </c>
      <c r="F182" s="36"/>
      <c r="G182" s="37" t="str">
        <f t="shared" si="22"/>
        <v>RIVER PLATE</v>
      </c>
      <c r="H182" s="37" t="s">
        <v>0</v>
      </c>
      <c r="I182" s="37" t="str">
        <f>P45</f>
        <v>INDEPENDIENTE</v>
      </c>
      <c r="J182" s="2"/>
      <c r="K182" s="2"/>
      <c r="L182" s="2"/>
      <c r="M182" s="2"/>
      <c r="N182" s="2"/>
    </row>
    <row r="183" spans="2:14" ht="18.75">
      <c r="C183" s="37" t="str">
        <f t="shared" si="21"/>
        <v>UAI - URQUIZA</v>
      </c>
      <c r="D183" s="37" t="s">
        <v>0</v>
      </c>
      <c r="E183" s="37" t="str">
        <f>P54</f>
        <v>BANFIELD</v>
      </c>
      <c r="F183" s="36"/>
      <c r="G183" s="37" t="str">
        <f t="shared" si="22"/>
        <v>S. LORENZO DE A.</v>
      </c>
      <c r="H183" s="37" t="s">
        <v>0</v>
      </c>
      <c r="I183" s="37" t="str">
        <f>P44</f>
        <v>LANÚS</v>
      </c>
      <c r="J183" s="2"/>
      <c r="K183" s="2"/>
      <c r="L183" s="2"/>
      <c r="M183" s="2"/>
      <c r="N183" s="2"/>
    </row>
    <row r="184" spans="2:14" ht="18.75">
      <c r="C184" s="37" t="str">
        <f t="shared" si="21"/>
        <v>ROSARIO CTRAL.</v>
      </c>
      <c r="D184" s="37" t="s">
        <v>0</v>
      </c>
      <c r="E184" s="37" t="str">
        <f>P53</f>
        <v>FERRO CARRIL OESTE</v>
      </c>
      <c r="F184" s="36"/>
      <c r="G184" s="37" t="str">
        <f t="shared" si="22"/>
        <v>ESTUDIANTES</v>
      </c>
      <c r="H184" s="37" t="s">
        <v>0</v>
      </c>
      <c r="I184" s="37" t="str">
        <f>P43</f>
        <v>PLATENSE</v>
      </c>
      <c r="J184" s="2"/>
      <c r="K184" s="2"/>
      <c r="L184" s="2"/>
      <c r="M184" s="2"/>
      <c r="N184" s="2"/>
    </row>
    <row r="185" spans="2:14">
      <c r="C185" s="40"/>
      <c r="D185" s="40"/>
      <c r="E185" s="40"/>
      <c r="F185" s="40"/>
      <c r="G185" s="40"/>
      <c r="H185" s="40"/>
      <c r="I185" s="40"/>
      <c r="J185" s="2"/>
      <c r="K185" s="2"/>
      <c r="L185" s="2"/>
      <c r="M185" s="2"/>
      <c r="N185" s="2"/>
    </row>
    <row r="186" spans="2:14">
      <c r="C186" s="40"/>
      <c r="D186" s="40"/>
      <c r="E186" s="40"/>
      <c r="F186" s="40"/>
      <c r="G186" s="40"/>
      <c r="H186" s="40"/>
      <c r="I186" s="40"/>
      <c r="J186" s="2"/>
      <c r="K186" s="2"/>
      <c r="L186" s="2"/>
      <c r="M186" s="2"/>
      <c r="N186" s="2"/>
    </row>
    <row r="187" spans="2:14">
      <c r="C187" s="40"/>
      <c r="D187" s="40"/>
      <c r="E187" s="40"/>
      <c r="F187" s="40"/>
      <c r="G187" s="40"/>
      <c r="H187" s="40"/>
      <c r="I187" s="40"/>
      <c r="J187" s="2"/>
      <c r="K187" s="2"/>
      <c r="L187" s="2"/>
      <c r="M187" s="2"/>
      <c r="N187" s="2"/>
    </row>
    <row r="188" spans="2:14">
      <c r="C188" s="40"/>
      <c r="D188" s="40"/>
      <c r="E188" s="40"/>
      <c r="F188" s="40"/>
      <c r="G188" s="40"/>
      <c r="H188" s="40"/>
      <c r="I188" s="40"/>
      <c r="J188" s="2"/>
      <c r="K188" s="2"/>
      <c r="L188" s="2"/>
      <c r="M188" s="2"/>
      <c r="N188" s="2"/>
    </row>
    <row r="189" spans="2:14">
      <c r="C189" s="40"/>
      <c r="D189" s="40"/>
      <c r="E189" s="40"/>
      <c r="F189" s="40"/>
      <c r="G189" s="40"/>
      <c r="H189" s="40"/>
      <c r="I189" s="40"/>
      <c r="J189" s="2"/>
      <c r="K189" s="2"/>
      <c r="L189" s="2"/>
      <c r="M189" s="2"/>
      <c r="N189" s="2"/>
    </row>
    <row r="190" spans="2:14">
      <c r="J190" s="2"/>
      <c r="K190" s="2"/>
      <c r="L190" s="2"/>
      <c r="M190" s="2"/>
      <c r="N190" s="2"/>
    </row>
    <row r="191" spans="2:14">
      <c r="J191" s="2"/>
      <c r="K191" s="2"/>
      <c r="L191" s="2"/>
      <c r="M191" s="2"/>
      <c r="N191" s="2"/>
    </row>
    <row r="192" spans="2:14">
      <c r="B192" s="9"/>
      <c r="C192" s="9"/>
      <c r="D192" s="9"/>
      <c r="E192" s="2"/>
      <c r="F192" s="9"/>
      <c r="G192" s="9"/>
      <c r="H192" s="9"/>
      <c r="I192" s="2"/>
      <c r="J192" s="2"/>
      <c r="K192" s="2"/>
      <c r="L192" s="2"/>
      <c r="M192" s="2"/>
      <c r="N192" s="2"/>
    </row>
    <row r="193" spans="2:14">
      <c r="B193" s="9"/>
      <c r="C193" s="9"/>
      <c r="D193" s="9"/>
      <c r="E193" s="2"/>
      <c r="F193" s="9"/>
      <c r="G193" s="9"/>
      <c r="H193" s="9"/>
      <c r="I193" s="2"/>
      <c r="J193" s="2"/>
      <c r="K193" s="2"/>
      <c r="L193" s="2"/>
      <c r="M193" s="2"/>
      <c r="N193" s="2"/>
    </row>
    <row r="194" spans="2:14">
      <c r="B194" s="9"/>
      <c r="C194" s="9"/>
      <c r="D194" s="9"/>
      <c r="E194" s="2"/>
      <c r="F194" s="9"/>
      <c r="G194" s="9"/>
      <c r="H194" s="9"/>
      <c r="I194" s="2"/>
      <c r="J194" s="2"/>
      <c r="K194" s="2"/>
      <c r="L194" s="2"/>
      <c r="M194" s="2"/>
      <c r="N194" s="2"/>
    </row>
    <row r="195" spans="2:14">
      <c r="B195" s="9"/>
      <c r="C195" s="9"/>
      <c r="D195" s="9"/>
      <c r="E195" s="2"/>
      <c r="F195" s="9"/>
      <c r="G195" s="9"/>
      <c r="H195" s="9"/>
      <c r="I195" s="2"/>
      <c r="J195" s="2"/>
      <c r="K195" s="2"/>
      <c r="L195" s="2"/>
      <c r="M195" s="2"/>
      <c r="N195" s="2"/>
    </row>
    <row r="196" spans="2:14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2:14">
      <c r="B197" s="11"/>
      <c r="C197" s="11"/>
      <c r="D197" s="12"/>
      <c r="E197" s="2"/>
      <c r="F197" s="11"/>
      <c r="G197" s="11"/>
      <c r="H197" s="12"/>
      <c r="I197" s="2"/>
      <c r="J197" s="2"/>
      <c r="K197" s="2"/>
      <c r="L197" s="2"/>
      <c r="M197" s="2"/>
      <c r="N197" s="2"/>
    </row>
    <row r="198" spans="2:14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2:14">
      <c r="B199" s="9"/>
      <c r="C199" s="9"/>
      <c r="D199" s="9"/>
      <c r="E199" s="2"/>
      <c r="F199" s="9"/>
      <c r="G199" s="9"/>
      <c r="H199" s="9"/>
      <c r="I199" s="2"/>
      <c r="J199" s="2"/>
      <c r="K199" s="2"/>
      <c r="L199" s="2"/>
      <c r="M199" s="2"/>
      <c r="N199" s="2"/>
    </row>
    <row r="200" spans="2:14">
      <c r="B200" s="9"/>
      <c r="C200" s="9"/>
      <c r="D200" s="9"/>
      <c r="E200" s="2"/>
      <c r="F200" s="9"/>
      <c r="G200" s="9"/>
      <c r="H200" s="9"/>
      <c r="I200" s="2"/>
      <c r="J200" s="2"/>
      <c r="K200" s="2"/>
      <c r="L200" s="2"/>
      <c r="M200" s="2"/>
      <c r="N200" s="2"/>
    </row>
    <row r="201" spans="2:14">
      <c r="B201" s="9"/>
      <c r="C201" s="9"/>
      <c r="D201" s="9"/>
      <c r="E201" s="2"/>
      <c r="F201" s="9"/>
      <c r="G201" s="9"/>
      <c r="H201" s="9"/>
      <c r="I201" s="2"/>
      <c r="J201" s="2"/>
      <c r="K201" s="2"/>
      <c r="L201" s="2"/>
      <c r="M201" s="2"/>
      <c r="N201" s="2"/>
    </row>
    <row r="202" spans="2:14">
      <c r="B202" s="9"/>
      <c r="C202" s="9"/>
      <c r="D202" s="9"/>
      <c r="E202" s="2"/>
      <c r="F202" s="9"/>
      <c r="G202" s="9"/>
      <c r="H202" s="9"/>
      <c r="I202" s="2"/>
      <c r="J202" s="2"/>
      <c r="K202" s="2"/>
      <c r="L202" s="2"/>
      <c r="M202" s="2"/>
      <c r="N202" s="2"/>
    </row>
    <row r="203" spans="2:14">
      <c r="B203" s="9"/>
      <c r="C203" s="9"/>
      <c r="D203" s="9"/>
      <c r="E203" s="2"/>
      <c r="F203" s="9"/>
      <c r="G203" s="9"/>
      <c r="H203" s="9"/>
      <c r="I203" s="2"/>
      <c r="J203" s="2"/>
      <c r="K203" s="2"/>
      <c r="L203" s="2"/>
      <c r="M203" s="2"/>
      <c r="N203" s="2"/>
    </row>
    <row r="204" spans="2:14">
      <c r="B204" s="9"/>
      <c r="C204" s="9"/>
      <c r="D204" s="9"/>
      <c r="E204" s="2"/>
      <c r="F204" s="9"/>
      <c r="G204" s="9"/>
      <c r="H204" s="9"/>
      <c r="I204" s="2"/>
      <c r="J204" s="2"/>
      <c r="K204" s="2"/>
      <c r="L204" s="2"/>
      <c r="M204" s="2"/>
      <c r="N204" s="2"/>
    </row>
    <row r="205" spans="2:14">
      <c r="B205" s="9"/>
      <c r="C205" s="9"/>
      <c r="D205" s="9"/>
      <c r="E205" s="2"/>
      <c r="F205" s="9"/>
      <c r="G205" s="9"/>
      <c r="H205" s="9"/>
      <c r="I205" s="2"/>
      <c r="J205" s="2"/>
      <c r="K205" s="2"/>
      <c r="L205" s="2"/>
      <c r="M205" s="2"/>
      <c r="N205" s="2"/>
    </row>
    <row r="206" spans="2:14">
      <c r="B206" s="9"/>
      <c r="C206" s="9"/>
      <c r="D206" s="9"/>
      <c r="E206" s="2"/>
      <c r="F206" s="9"/>
      <c r="G206" s="9"/>
      <c r="H206" s="9"/>
      <c r="I206" s="2"/>
      <c r="J206" s="2"/>
      <c r="K206" s="2"/>
      <c r="L206" s="2"/>
      <c r="M206" s="2"/>
      <c r="N206" s="2"/>
    </row>
    <row r="207" spans="2:14">
      <c r="B207" s="9"/>
      <c r="C207" s="9"/>
      <c r="D207" s="9"/>
      <c r="E207" s="2"/>
      <c r="F207" s="9"/>
      <c r="G207" s="9"/>
      <c r="H207" s="9"/>
      <c r="I207" s="2"/>
      <c r="J207" s="2"/>
      <c r="K207" s="2"/>
      <c r="L207" s="2"/>
      <c r="M207" s="2"/>
      <c r="N207" s="2"/>
    </row>
    <row r="208" spans="2:14">
      <c r="B208" s="9"/>
      <c r="C208" s="9"/>
      <c r="D208" s="9"/>
      <c r="E208" s="2"/>
      <c r="F208" s="9"/>
      <c r="G208" s="9"/>
      <c r="H208" s="9"/>
      <c r="I208" s="2"/>
      <c r="J208" s="2"/>
      <c r="K208" s="2"/>
      <c r="L208" s="2"/>
      <c r="M208" s="2"/>
      <c r="N208" s="2"/>
    </row>
    <row r="209" spans="2:1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2:14">
      <c r="B210" s="11"/>
      <c r="C210" s="11"/>
      <c r="D210" s="12"/>
      <c r="E210" s="2"/>
      <c r="F210" s="11"/>
      <c r="G210" s="11"/>
      <c r="H210" s="12"/>
      <c r="I210" s="2"/>
      <c r="J210" s="2"/>
      <c r="K210" s="2"/>
      <c r="L210" s="2"/>
      <c r="M210" s="2"/>
      <c r="N210" s="2"/>
    </row>
    <row r="211" spans="2:1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2:14">
      <c r="B212" s="9"/>
      <c r="C212" s="9"/>
      <c r="D212" s="9"/>
      <c r="E212" s="2"/>
      <c r="F212" s="9"/>
      <c r="G212" s="9"/>
      <c r="H212" s="9"/>
      <c r="I212" s="2"/>
      <c r="J212" s="2"/>
      <c r="K212" s="2"/>
      <c r="L212" s="2"/>
      <c r="M212" s="2"/>
      <c r="N212" s="2"/>
    </row>
    <row r="213" spans="2:14">
      <c r="B213" s="9"/>
      <c r="C213" s="9"/>
      <c r="D213" s="9"/>
      <c r="E213" s="2"/>
      <c r="F213" s="9"/>
      <c r="G213" s="9"/>
      <c r="H213" s="9"/>
      <c r="I213" s="2"/>
      <c r="J213" s="2"/>
      <c r="K213" s="2"/>
      <c r="L213" s="2"/>
      <c r="M213" s="2"/>
      <c r="N213" s="2"/>
    </row>
    <row r="214" spans="2:14">
      <c r="B214" s="9"/>
      <c r="C214" s="9"/>
      <c r="D214" s="9"/>
      <c r="E214" s="2"/>
      <c r="F214" s="9"/>
      <c r="G214" s="9"/>
      <c r="H214" s="9"/>
      <c r="I214" s="2"/>
      <c r="J214" s="2"/>
      <c r="K214" s="2"/>
      <c r="L214" s="2"/>
      <c r="M214" s="2"/>
      <c r="N214" s="2"/>
    </row>
    <row r="215" spans="2:14">
      <c r="B215" s="9"/>
      <c r="C215" s="9"/>
      <c r="D215" s="9"/>
      <c r="E215" s="2"/>
      <c r="F215" s="9"/>
      <c r="G215" s="9"/>
      <c r="H215" s="9"/>
      <c r="I215" s="2"/>
      <c r="J215" s="2"/>
      <c r="K215" s="2"/>
      <c r="L215" s="2"/>
      <c r="M215" s="2"/>
      <c r="N215" s="2"/>
    </row>
    <row r="216" spans="2:14">
      <c r="B216" s="9"/>
      <c r="C216" s="9"/>
      <c r="D216" s="9"/>
      <c r="E216" s="2"/>
      <c r="F216" s="9"/>
      <c r="G216" s="9"/>
      <c r="H216" s="9"/>
      <c r="I216" s="2"/>
      <c r="J216" s="2"/>
      <c r="K216" s="2"/>
      <c r="L216" s="2"/>
      <c r="M216" s="2"/>
      <c r="N216" s="2"/>
    </row>
    <row r="217" spans="2:14">
      <c r="B217" s="9"/>
      <c r="C217" s="9"/>
      <c r="D217" s="9"/>
      <c r="E217" s="2"/>
      <c r="F217" s="9"/>
      <c r="G217" s="9"/>
      <c r="H217" s="9"/>
      <c r="I217" s="2"/>
      <c r="J217" s="2"/>
      <c r="K217" s="2"/>
      <c r="L217" s="2"/>
      <c r="M217" s="2"/>
      <c r="N217" s="2"/>
    </row>
    <row r="218" spans="2:14">
      <c r="B218" s="9"/>
      <c r="C218" s="9"/>
      <c r="D218" s="9"/>
      <c r="E218" s="2"/>
      <c r="F218" s="9"/>
      <c r="G218" s="9"/>
      <c r="H218" s="9"/>
      <c r="I218" s="2"/>
      <c r="J218" s="2"/>
      <c r="K218" s="2"/>
      <c r="L218" s="2"/>
      <c r="M218" s="2"/>
      <c r="N218" s="2"/>
    </row>
    <row r="219" spans="2:14">
      <c r="B219" s="9"/>
      <c r="C219" s="9"/>
      <c r="D219" s="9"/>
      <c r="E219" s="2"/>
      <c r="F219" s="9"/>
      <c r="G219" s="9"/>
      <c r="H219" s="9"/>
      <c r="I219" s="2"/>
      <c r="J219" s="2"/>
      <c r="K219" s="2"/>
      <c r="L219" s="2"/>
      <c r="M219" s="2"/>
      <c r="N219" s="2"/>
    </row>
    <row r="220" spans="2:14">
      <c r="B220" s="9"/>
      <c r="C220" s="9"/>
      <c r="D220" s="9"/>
      <c r="E220" s="2"/>
      <c r="F220" s="9"/>
      <c r="G220" s="9"/>
      <c r="H220" s="9"/>
      <c r="I220" s="2"/>
      <c r="J220" s="2"/>
      <c r="K220" s="2"/>
      <c r="L220" s="2"/>
      <c r="M220" s="2"/>
      <c r="N220" s="2"/>
    </row>
    <row r="221" spans="2:14">
      <c r="B221" s="9"/>
      <c r="C221" s="9"/>
      <c r="D221" s="9"/>
      <c r="E221" s="2"/>
      <c r="F221" s="9"/>
      <c r="G221" s="9"/>
      <c r="H221" s="9"/>
      <c r="I221" s="2"/>
      <c r="J221" s="2"/>
      <c r="K221" s="2"/>
      <c r="L221" s="2"/>
      <c r="M221" s="2"/>
      <c r="N221" s="2"/>
    </row>
    <row r="222" spans="2:14">
      <c r="B222" s="10"/>
      <c r="C222" s="10"/>
      <c r="D222" s="13"/>
      <c r="E222" s="2"/>
      <c r="F222" s="10"/>
      <c r="G222" s="10"/>
      <c r="H222" s="13"/>
      <c r="I222" s="2"/>
      <c r="J222" s="2"/>
      <c r="K222" s="2"/>
      <c r="L222" s="2"/>
      <c r="M222" s="2"/>
      <c r="N222" s="2"/>
    </row>
    <row r="223" spans="2:14">
      <c r="B223" s="11"/>
      <c r="C223" s="11"/>
      <c r="D223" s="12"/>
      <c r="E223" s="2"/>
      <c r="F223" s="11"/>
      <c r="G223" s="11"/>
      <c r="H223" s="12"/>
      <c r="I223" s="2"/>
      <c r="J223" s="2"/>
      <c r="K223" s="2"/>
      <c r="L223" s="2"/>
      <c r="M223" s="2"/>
      <c r="N223" s="2"/>
    </row>
    <row r="224" spans="2:1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2:14">
      <c r="B225" s="9"/>
      <c r="C225" s="9"/>
      <c r="D225" s="9"/>
      <c r="E225" s="2"/>
      <c r="F225" s="9"/>
      <c r="G225" s="9"/>
      <c r="H225" s="9"/>
      <c r="I225" s="2"/>
      <c r="J225" s="2"/>
      <c r="K225" s="2"/>
      <c r="L225" s="2"/>
      <c r="M225" s="2"/>
      <c r="N225" s="2"/>
    </row>
    <row r="226" spans="2:14">
      <c r="B226" s="9"/>
      <c r="C226" s="9"/>
      <c r="D226" s="9"/>
      <c r="E226" s="2"/>
      <c r="F226" s="9"/>
      <c r="G226" s="9"/>
      <c r="H226" s="9"/>
      <c r="I226" s="2"/>
      <c r="J226" s="2"/>
      <c r="K226" s="2"/>
      <c r="L226" s="2"/>
      <c r="M226" s="2"/>
      <c r="N226" s="2"/>
    </row>
    <row r="227" spans="2:14">
      <c r="B227" s="9"/>
      <c r="C227" s="9"/>
      <c r="D227" s="9"/>
      <c r="E227" s="2"/>
      <c r="F227" s="9"/>
      <c r="G227" s="9"/>
      <c r="H227" s="9"/>
      <c r="I227" s="2"/>
      <c r="J227" s="2"/>
      <c r="K227" s="2"/>
      <c r="L227" s="2"/>
      <c r="M227" s="2"/>
      <c r="N227" s="2"/>
    </row>
    <row r="228" spans="2:14">
      <c r="B228" s="9"/>
      <c r="C228" s="9"/>
      <c r="D228" s="9"/>
      <c r="E228" s="2"/>
      <c r="F228" s="9"/>
      <c r="G228" s="9"/>
      <c r="H228" s="9"/>
      <c r="I228" s="2"/>
      <c r="J228" s="2"/>
      <c r="K228" s="2"/>
      <c r="L228" s="2"/>
      <c r="M228" s="2"/>
      <c r="N228" s="2"/>
    </row>
    <row r="229" spans="2:14">
      <c r="B229" s="9"/>
      <c r="C229" s="9"/>
      <c r="D229" s="9"/>
      <c r="E229" s="2"/>
      <c r="F229" s="9"/>
      <c r="G229" s="9"/>
      <c r="H229" s="9"/>
      <c r="I229" s="2"/>
      <c r="J229" s="2"/>
      <c r="K229" s="2"/>
      <c r="L229" s="2"/>
      <c r="M229" s="2"/>
      <c r="N229" s="2"/>
    </row>
    <row r="230" spans="2:14">
      <c r="B230" s="9"/>
      <c r="C230" s="9"/>
      <c r="D230" s="9"/>
      <c r="E230" s="2"/>
      <c r="F230" s="9"/>
      <c r="G230" s="9"/>
      <c r="H230" s="9"/>
      <c r="I230" s="2"/>
      <c r="J230" s="2"/>
      <c r="K230" s="2"/>
      <c r="L230" s="2"/>
      <c r="M230" s="2"/>
      <c r="N230" s="2"/>
    </row>
    <row r="231" spans="2:14">
      <c r="B231" s="9"/>
      <c r="C231" s="9"/>
      <c r="D231" s="9"/>
      <c r="E231" s="2"/>
      <c r="F231" s="9"/>
      <c r="G231" s="9"/>
      <c r="H231" s="9"/>
      <c r="I231" s="2"/>
      <c r="J231" s="2"/>
      <c r="K231" s="2"/>
      <c r="L231" s="2"/>
      <c r="M231" s="2"/>
      <c r="N231" s="2"/>
    </row>
    <row r="232" spans="2:14">
      <c r="B232" s="9"/>
      <c r="C232" s="9"/>
      <c r="D232" s="9"/>
      <c r="E232" s="2"/>
      <c r="F232" s="9"/>
      <c r="G232" s="9"/>
      <c r="H232" s="9"/>
      <c r="I232" s="2"/>
      <c r="J232" s="2"/>
      <c r="K232" s="2"/>
      <c r="L232" s="2"/>
      <c r="M232" s="2"/>
      <c r="N232" s="2"/>
    </row>
    <row r="233" spans="2:14">
      <c r="B233" s="9"/>
      <c r="C233" s="9"/>
      <c r="D233" s="9"/>
      <c r="E233" s="2"/>
      <c r="F233" s="9"/>
      <c r="G233" s="9"/>
      <c r="H233" s="9"/>
      <c r="I233" s="2"/>
      <c r="J233" s="2"/>
      <c r="K233" s="2"/>
      <c r="L233" s="2"/>
      <c r="M233" s="2"/>
      <c r="N233" s="2"/>
    </row>
    <row r="234" spans="2:14">
      <c r="B234" s="9"/>
      <c r="C234" s="9"/>
      <c r="D234" s="9"/>
      <c r="E234" s="2"/>
      <c r="F234" s="9"/>
      <c r="G234" s="9"/>
      <c r="H234" s="9"/>
      <c r="I234" s="2"/>
      <c r="J234" s="2"/>
      <c r="K234" s="2"/>
      <c r="L234" s="2"/>
      <c r="M234" s="2"/>
      <c r="N234" s="2"/>
    </row>
    <row r="235" spans="2:1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2:14">
      <c r="B236" s="11"/>
      <c r="C236" s="11"/>
      <c r="D236" s="12"/>
      <c r="E236" s="2"/>
      <c r="F236" s="11"/>
      <c r="G236" s="11"/>
      <c r="H236" s="12"/>
      <c r="I236" s="2"/>
      <c r="J236" s="2"/>
      <c r="K236" s="2"/>
      <c r="L236" s="2"/>
      <c r="M236" s="2"/>
      <c r="N236" s="2"/>
    </row>
    <row r="237" spans="2:1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2:14">
      <c r="B238" s="9"/>
      <c r="C238" s="9"/>
      <c r="D238" s="9"/>
      <c r="E238" s="2"/>
      <c r="F238" s="9"/>
      <c r="G238" s="9"/>
      <c r="H238" s="9"/>
      <c r="I238" s="2"/>
      <c r="J238" s="2"/>
      <c r="K238" s="2"/>
      <c r="L238" s="2"/>
      <c r="M238" s="2"/>
      <c r="N238" s="2"/>
    </row>
    <row r="239" spans="2:14">
      <c r="B239" s="9"/>
      <c r="C239" s="9"/>
      <c r="D239" s="9"/>
      <c r="E239" s="2"/>
      <c r="F239" s="9"/>
      <c r="G239" s="9"/>
      <c r="H239" s="9"/>
      <c r="I239" s="2"/>
      <c r="J239" s="2"/>
      <c r="K239" s="2"/>
      <c r="L239" s="2"/>
      <c r="M239" s="2"/>
      <c r="N239" s="2"/>
    </row>
    <row r="240" spans="2:14">
      <c r="B240" s="9"/>
      <c r="C240" s="9"/>
      <c r="D240" s="9"/>
      <c r="E240" s="2"/>
      <c r="F240" s="9"/>
      <c r="G240" s="9"/>
      <c r="H240" s="9"/>
      <c r="I240" s="2"/>
      <c r="J240" s="2"/>
      <c r="K240" s="2"/>
      <c r="L240" s="2"/>
      <c r="M240" s="2"/>
      <c r="N240" s="2"/>
    </row>
    <row r="241" spans="2:14">
      <c r="B241" s="9"/>
      <c r="C241" s="9"/>
      <c r="D241" s="9"/>
      <c r="E241" s="2"/>
      <c r="F241" s="9"/>
      <c r="G241" s="9"/>
      <c r="H241" s="9"/>
      <c r="I241" s="2"/>
      <c r="J241" s="2"/>
      <c r="K241" s="2"/>
      <c r="L241" s="2"/>
      <c r="M241" s="2"/>
      <c r="N241" s="2"/>
    </row>
    <row r="242" spans="2:14">
      <c r="B242" s="9"/>
      <c r="C242" s="9"/>
      <c r="D242" s="9"/>
      <c r="E242" s="2"/>
      <c r="F242" s="9"/>
      <c r="G242" s="9"/>
      <c r="H242" s="9"/>
      <c r="I242" s="2"/>
      <c r="J242" s="2"/>
      <c r="K242" s="2"/>
      <c r="L242" s="2"/>
      <c r="M242" s="2"/>
      <c r="N242" s="2"/>
    </row>
    <row r="243" spans="2:14">
      <c r="B243" s="9"/>
      <c r="C243" s="9"/>
      <c r="D243" s="9"/>
      <c r="E243" s="2"/>
      <c r="F243" s="9"/>
      <c r="G243" s="9"/>
      <c r="H243" s="9"/>
      <c r="I243" s="2"/>
      <c r="J243" s="2"/>
      <c r="K243" s="2"/>
      <c r="L243" s="2"/>
      <c r="M243" s="2"/>
      <c r="N243" s="2"/>
    </row>
    <row r="244" spans="2:14">
      <c r="B244" s="9"/>
      <c r="C244" s="9"/>
      <c r="D244" s="9"/>
      <c r="E244" s="2"/>
      <c r="F244" s="9"/>
      <c r="G244" s="9"/>
      <c r="H244" s="9"/>
      <c r="I244" s="2"/>
      <c r="J244" s="2"/>
      <c r="K244" s="2"/>
      <c r="L244" s="2"/>
      <c r="M244" s="2"/>
      <c r="N244" s="2"/>
    </row>
    <row r="245" spans="2:14">
      <c r="B245" s="9"/>
      <c r="C245" s="9"/>
      <c r="D245" s="9"/>
      <c r="E245" s="2"/>
      <c r="F245" s="9"/>
      <c r="G245" s="9"/>
      <c r="H245" s="9"/>
      <c r="I245" s="2"/>
      <c r="J245" s="2"/>
      <c r="K245" s="2"/>
      <c r="L245" s="2"/>
      <c r="M245" s="2"/>
      <c r="N245" s="2"/>
    </row>
    <row r="246" spans="2:14">
      <c r="B246" s="9"/>
      <c r="C246" s="9"/>
      <c r="D246" s="9"/>
      <c r="E246" s="2"/>
      <c r="F246" s="9"/>
      <c r="G246" s="9"/>
      <c r="H246" s="9"/>
      <c r="I246" s="2"/>
      <c r="J246" s="2"/>
      <c r="K246" s="2"/>
      <c r="L246" s="2"/>
      <c r="M246" s="2"/>
      <c r="N246" s="2"/>
    </row>
    <row r="247" spans="2:14">
      <c r="B247" s="9"/>
      <c r="C247" s="9"/>
      <c r="D247" s="9"/>
      <c r="E247" s="2"/>
      <c r="F247" s="9"/>
      <c r="G247" s="9"/>
      <c r="H247" s="9"/>
      <c r="I247" s="2"/>
      <c r="J247" s="2"/>
      <c r="K247" s="2"/>
      <c r="L247" s="2"/>
      <c r="M247" s="2"/>
      <c r="N247" s="2"/>
    </row>
    <row r="248" spans="2:14">
      <c r="B248" s="9"/>
      <c r="C248" s="9"/>
      <c r="D248" s="9"/>
      <c r="E248" s="2"/>
      <c r="F248" s="9"/>
      <c r="G248" s="9"/>
      <c r="H248" s="9"/>
      <c r="I248" s="2"/>
      <c r="J248" s="2"/>
      <c r="K248" s="2"/>
      <c r="L248" s="2"/>
      <c r="M248" s="2"/>
      <c r="N248" s="2"/>
    </row>
    <row r="249" spans="2:14">
      <c r="B249" s="9"/>
      <c r="C249" s="9"/>
      <c r="D249" s="9"/>
      <c r="E249" s="2"/>
      <c r="F249" s="9"/>
      <c r="G249" s="9"/>
      <c r="H249" s="9"/>
      <c r="I249" s="2"/>
      <c r="J249" s="2"/>
      <c r="K249" s="2"/>
      <c r="L249" s="2"/>
      <c r="M249" s="2"/>
      <c r="N249" s="2"/>
    </row>
    <row r="250" spans="2:14">
      <c r="B250" s="9"/>
      <c r="C250" s="9"/>
      <c r="D250" s="9"/>
      <c r="E250" s="2"/>
      <c r="F250" s="9"/>
      <c r="G250" s="9"/>
      <c r="H250" s="9"/>
      <c r="I250" s="2"/>
      <c r="J250" s="2"/>
      <c r="K250" s="2"/>
      <c r="L250" s="2"/>
      <c r="M250" s="2"/>
      <c r="N250" s="2"/>
    </row>
    <row r="251" spans="2:14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2:14">
      <c r="B252" s="11"/>
      <c r="C252" s="11"/>
      <c r="D252" s="12"/>
      <c r="E252" s="2"/>
      <c r="F252" s="11"/>
      <c r="G252" s="11"/>
      <c r="H252" s="12"/>
      <c r="I252" s="2"/>
      <c r="J252" s="2"/>
      <c r="K252" s="2"/>
      <c r="L252" s="2"/>
      <c r="M252" s="2"/>
      <c r="N252" s="2"/>
    </row>
    <row r="253" spans="2:14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2:14">
      <c r="B254" s="9"/>
      <c r="C254" s="9"/>
      <c r="D254" s="9"/>
      <c r="E254" s="2"/>
      <c r="F254" s="9"/>
      <c r="G254" s="9"/>
      <c r="H254" s="9"/>
      <c r="I254" s="2"/>
      <c r="J254" s="2"/>
      <c r="K254" s="2"/>
      <c r="L254" s="2"/>
      <c r="M254" s="2"/>
      <c r="N254" s="2"/>
    </row>
    <row r="255" spans="2:14">
      <c r="B255" s="9"/>
      <c r="C255" s="9"/>
      <c r="D255" s="9"/>
      <c r="E255" s="2"/>
      <c r="F255" s="9"/>
      <c r="G255" s="9"/>
      <c r="H255" s="9"/>
      <c r="I255" s="2"/>
      <c r="J255" s="2"/>
      <c r="K255" s="2"/>
      <c r="L255" s="2"/>
      <c r="M255" s="2"/>
      <c r="N255" s="2"/>
    </row>
    <row r="256" spans="2:14">
      <c r="B256" s="9"/>
      <c r="C256" s="9"/>
      <c r="D256" s="9"/>
      <c r="E256" s="2"/>
      <c r="F256" s="9"/>
      <c r="G256" s="9"/>
      <c r="H256" s="9"/>
      <c r="I256" s="2"/>
      <c r="J256" s="2"/>
      <c r="K256" s="2"/>
      <c r="L256" s="2"/>
      <c r="M256" s="2"/>
      <c r="N256" s="2"/>
    </row>
    <row r="257" spans="2:14">
      <c r="B257" s="9"/>
      <c r="C257" s="9"/>
      <c r="D257" s="9"/>
      <c r="E257" s="2"/>
      <c r="F257" s="9"/>
      <c r="G257" s="9"/>
      <c r="H257" s="9"/>
      <c r="I257" s="2"/>
      <c r="J257" s="2"/>
      <c r="K257" s="2"/>
      <c r="L257" s="2"/>
      <c r="M257" s="2"/>
      <c r="N257" s="2"/>
    </row>
    <row r="258" spans="2:14">
      <c r="B258" s="9"/>
      <c r="C258" s="9"/>
      <c r="D258" s="9"/>
      <c r="E258" s="2"/>
      <c r="F258" s="9"/>
      <c r="G258" s="9"/>
      <c r="H258" s="9"/>
      <c r="I258" s="2"/>
      <c r="J258" s="2"/>
      <c r="K258" s="2"/>
      <c r="L258" s="2"/>
      <c r="M258" s="2"/>
      <c r="N258" s="2"/>
    </row>
    <row r="259" spans="2:14">
      <c r="B259" s="9"/>
      <c r="C259" s="9"/>
      <c r="D259" s="9"/>
      <c r="E259" s="2"/>
      <c r="F259" s="9"/>
      <c r="G259" s="9"/>
      <c r="H259" s="9"/>
      <c r="I259" s="2"/>
      <c r="J259" s="2"/>
      <c r="K259" s="2"/>
      <c r="L259" s="2"/>
      <c r="M259" s="2"/>
      <c r="N259" s="2"/>
    </row>
    <row r="260" spans="2:14">
      <c r="B260" s="9"/>
      <c r="C260" s="9"/>
      <c r="D260" s="9"/>
      <c r="E260" s="2"/>
      <c r="F260" s="9"/>
      <c r="G260" s="9"/>
      <c r="H260" s="9"/>
      <c r="I260" s="2"/>
      <c r="J260" s="2"/>
      <c r="K260" s="2"/>
      <c r="L260" s="2"/>
      <c r="M260" s="2"/>
      <c r="N260" s="2"/>
    </row>
    <row r="261" spans="2:14">
      <c r="B261" s="9"/>
      <c r="C261" s="9"/>
      <c r="D261" s="9"/>
      <c r="E261" s="2"/>
      <c r="F261" s="9"/>
      <c r="G261" s="9"/>
      <c r="H261" s="9"/>
      <c r="I261" s="2"/>
      <c r="J261" s="2"/>
      <c r="K261" s="2"/>
      <c r="L261" s="2"/>
      <c r="M261" s="2"/>
      <c r="N261" s="2"/>
    </row>
    <row r="262" spans="2:14">
      <c r="B262" s="9"/>
      <c r="C262" s="9"/>
      <c r="D262" s="9"/>
      <c r="E262" s="2"/>
      <c r="F262" s="9"/>
      <c r="G262" s="9"/>
      <c r="H262" s="9"/>
      <c r="I262" s="2"/>
      <c r="J262" s="2"/>
      <c r="K262" s="2"/>
      <c r="L262" s="2"/>
      <c r="M262" s="2"/>
      <c r="N262" s="2"/>
    </row>
    <row r="263" spans="2:14">
      <c r="B263" s="9"/>
      <c r="C263" s="9"/>
      <c r="D263" s="9"/>
      <c r="E263" s="2"/>
      <c r="F263" s="9"/>
      <c r="G263" s="9"/>
      <c r="H263" s="9"/>
      <c r="I263" s="2"/>
      <c r="J263" s="2"/>
      <c r="K263" s="2"/>
      <c r="L263" s="2"/>
      <c r="M263" s="2"/>
      <c r="N263" s="2"/>
    </row>
    <row r="264" spans="2:14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2:14">
      <c r="B265" s="11"/>
      <c r="C265" s="11"/>
      <c r="D265" s="12"/>
      <c r="E265" s="2"/>
      <c r="F265" s="11"/>
      <c r="G265" s="11"/>
      <c r="H265" s="12"/>
      <c r="I265" s="2"/>
      <c r="J265" s="2"/>
      <c r="K265" s="2"/>
      <c r="L265" s="2"/>
      <c r="M265" s="2"/>
      <c r="N265" s="2"/>
    </row>
    <row r="266" spans="2:14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2:14">
      <c r="B267" s="9"/>
      <c r="C267" s="9"/>
      <c r="D267" s="9"/>
      <c r="E267" s="2"/>
      <c r="F267" s="9"/>
      <c r="G267" s="9"/>
      <c r="H267" s="9"/>
      <c r="I267" s="2"/>
      <c r="J267" s="2"/>
      <c r="K267" s="2"/>
      <c r="L267" s="2"/>
      <c r="M267" s="2"/>
      <c r="N267" s="2"/>
    </row>
    <row r="268" spans="2:14">
      <c r="B268" s="9"/>
      <c r="C268" s="9"/>
      <c r="D268" s="9"/>
      <c r="E268" s="2"/>
      <c r="F268" s="9"/>
      <c r="G268" s="9"/>
      <c r="H268" s="9"/>
      <c r="I268" s="2"/>
      <c r="J268" s="2"/>
      <c r="K268" s="2"/>
      <c r="L268" s="2"/>
      <c r="M268" s="2"/>
      <c r="N268" s="2"/>
    </row>
    <row r="269" spans="2:14">
      <c r="B269" s="9"/>
      <c r="C269" s="9"/>
      <c r="D269" s="9"/>
      <c r="E269" s="2"/>
      <c r="F269" s="9"/>
      <c r="G269" s="9"/>
      <c r="H269" s="9"/>
      <c r="I269" s="2"/>
      <c r="J269" s="2"/>
      <c r="K269" s="2"/>
      <c r="L269" s="2"/>
      <c r="M269" s="2"/>
      <c r="N269" s="2"/>
    </row>
    <row r="270" spans="2:14">
      <c r="B270" s="9"/>
      <c r="C270" s="9"/>
      <c r="D270" s="9"/>
      <c r="E270" s="2"/>
      <c r="F270" s="9"/>
      <c r="G270" s="9"/>
      <c r="H270" s="9"/>
      <c r="I270" s="2"/>
      <c r="J270" s="2"/>
      <c r="K270" s="2"/>
      <c r="L270" s="2"/>
      <c r="M270" s="2"/>
      <c r="N270" s="2"/>
    </row>
    <row r="271" spans="2:14">
      <c r="B271" s="9"/>
      <c r="C271" s="9"/>
      <c r="D271" s="9"/>
      <c r="E271" s="2"/>
      <c r="F271" s="9"/>
      <c r="G271" s="9"/>
      <c r="H271" s="9"/>
      <c r="I271" s="2"/>
      <c r="J271" s="2"/>
      <c r="K271" s="2"/>
      <c r="L271" s="2"/>
      <c r="M271" s="2"/>
      <c r="N271" s="2"/>
    </row>
    <row r="272" spans="2:14">
      <c r="B272" s="9"/>
      <c r="C272" s="9"/>
      <c r="D272" s="9"/>
      <c r="E272" s="2"/>
      <c r="F272" s="9"/>
      <c r="G272" s="9"/>
      <c r="H272" s="9"/>
      <c r="I272" s="2"/>
      <c r="J272" s="2"/>
      <c r="K272" s="2"/>
      <c r="L272" s="2"/>
      <c r="M272" s="2"/>
      <c r="N272" s="2"/>
    </row>
    <row r="273" spans="2:14">
      <c r="B273" s="9"/>
      <c r="C273" s="9"/>
      <c r="D273" s="9"/>
      <c r="E273" s="2"/>
      <c r="F273" s="9"/>
      <c r="G273" s="9"/>
      <c r="H273" s="9"/>
      <c r="I273" s="2"/>
      <c r="J273" s="2"/>
      <c r="K273" s="2"/>
      <c r="L273" s="2"/>
      <c r="M273" s="2"/>
      <c r="N273" s="2"/>
    </row>
    <row r="274" spans="2:14">
      <c r="B274" s="9"/>
      <c r="C274" s="9"/>
      <c r="D274" s="9"/>
      <c r="E274" s="2"/>
      <c r="F274" s="9"/>
      <c r="G274" s="9"/>
      <c r="H274" s="9"/>
      <c r="I274" s="2"/>
      <c r="J274" s="2"/>
      <c r="K274" s="2"/>
      <c r="L274" s="2"/>
      <c r="M274" s="2"/>
      <c r="N274" s="2"/>
    </row>
    <row r="275" spans="2:14">
      <c r="B275" s="9"/>
      <c r="C275" s="9"/>
      <c r="D275" s="9"/>
      <c r="E275" s="2"/>
      <c r="F275" s="9"/>
      <c r="G275" s="9"/>
      <c r="H275" s="9"/>
      <c r="I275" s="2"/>
      <c r="J275" s="2"/>
      <c r="K275" s="2"/>
      <c r="L275" s="2"/>
      <c r="M275" s="2"/>
      <c r="N275" s="2"/>
    </row>
    <row r="276" spans="2:14">
      <c r="B276" s="9"/>
      <c r="C276" s="9"/>
      <c r="D276" s="9"/>
      <c r="E276" s="2"/>
      <c r="F276" s="9"/>
      <c r="G276" s="9"/>
      <c r="H276" s="9"/>
      <c r="I276" s="2"/>
      <c r="J276" s="2"/>
      <c r="K276" s="2"/>
      <c r="L276" s="2"/>
      <c r="M276" s="2"/>
      <c r="N276" s="2"/>
    </row>
    <row r="277" spans="2:14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2:14">
      <c r="B278" s="11"/>
      <c r="C278" s="11"/>
      <c r="D278" s="12"/>
      <c r="E278" s="2"/>
      <c r="F278" s="11"/>
      <c r="G278" s="11"/>
      <c r="H278" s="12"/>
      <c r="I278" s="2"/>
      <c r="J278" s="2"/>
      <c r="K278" s="2"/>
      <c r="L278" s="2"/>
      <c r="M278" s="2"/>
      <c r="N278" s="2"/>
    </row>
    <row r="279" spans="2:14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2:14">
      <c r="B280" s="9"/>
      <c r="C280" s="9"/>
      <c r="D280" s="9"/>
      <c r="E280" s="2"/>
      <c r="F280" s="9"/>
      <c r="G280" s="9"/>
      <c r="H280" s="9"/>
      <c r="I280" s="2"/>
      <c r="J280" s="2"/>
      <c r="K280" s="2"/>
      <c r="L280" s="2"/>
      <c r="M280" s="2"/>
      <c r="N280" s="2"/>
    </row>
    <row r="281" spans="2:14">
      <c r="B281" s="9"/>
      <c r="C281" s="9"/>
      <c r="D281" s="9"/>
      <c r="E281" s="2"/>
      <c r="F281" s="9"/>
      <c r="G281" s="9"/>
      <c r="H281" s="9"/>
      <c r="I281" s="2"/>
      <c r="J281" s="2"/>
      <c r="K281" s="2"/>
      <c r="L281" s="2"/>
      <c r="M281" s="2"/>
      <c r="N281" s="2"/>
    </row>
    <row r="282" spans="2:14">
      <c r="B282" s="9"/>
      <c r="C282" s="9"/>
      <c r="D282" s="9"/>
      <c r="E282" s="2"/>
      <c r="F282" s="9"/>
      <c r="G282" s="9"/>
      <c r="H282" s="9"/>
      <c r="I282" s="2"/>
      <c r="J282" s="2"/>
      <c r="K282" s="2"/>
      <c r="L282" s="2"/>
      <c r="M282" s="2"/>
      <c r="N282" s="2"/>
    </row>
    <row r="283" spans="2:14">
      <c r="B283" s="9"/>
      <c r="C283" s="9"/>
      <c r="D283" s="9"/>
      <c r="E283" s="2"/>
      <c r="F283" s="9"/>
      <c r="G283" s="9"/>
      <c r="H283" s="9"/>
      <c r="I283" s="2"/>
      <c r="J283" s="2"/>
      <c r="K283" s="2"/>
      <c r="L283" s="2"/>
      <c r="M283" s="2"/>
      <c r="N283" s="2"/>
    </row>
    <row r="284" spans="2:14">
      <c r="B284" s="9"/>
      <c r="C284" s="9"/>
      <c r="D284" s="9"/>
      <c r="E284" s="2"/>
      <c r="F284" s="9"/>
      <c r="G284" s="9"/>
      <c r="H284" s="9"/>
      <c r="I284" s="2"/>
      <c r="J284" s="2"/>
      <c r="K284" s="2"/>
      <c r="L284" s="2"/>
      <c r="M284" s="2"/>
      <c r="N284" s="2"/>
    </row>
    <row r="285" spans="2:14">
      <c r="B285" s="9"/>
      <c r="C285" s="9"/>
      <c r="D285" s="9"/>
      <c r="E285" s="2"/>
      <c r="F285" s="9"/>
      <c r="G285" s="9"/>
      <c r="H285" s="9"/>
      <c r="I285" s="2"/>
      <c r="J285" s="2"/>
      <c r="K285" s="2"/>
      <c r="L285" s="2"/>
      <c r="M285" s="2"/>
      <c r="N285" s="2"/>
    </row>
    <row r="286" spans="2:14">
      <c r="B286" s="9"/>
      <c r="C286" s="9"/>
      <c r="D286" s="9"/>
      <c r="E286" s="2"/>
      <c r="F286" s="9"/>
      <c r="G286" s="9"/>
      <c r="H286" s="9"/>
      <c r="I286" s="2"/>
      <c r="J286" s="2"/>
      <c r="K286" s="2"/>
      <c r="L286" s="2"/>
      <c r="M286" s="2"/>
      <c r="N286" s="2"/>
    </row>
    <row r="287" spans="2:14">
      <c r="B287" s="9"/>
      <c r="C287" s="9"/>
      <c r="D287" s="9"/>
      <c r="E287" s="2"/>
      <c r="F287" s="9"/>
      <c r="G287" s="9"/>
      <c r="H287" s="9"/>
      <c r="I287" s="2"/>
      <c r="J287" s="2"/>
      <c r="K287" s="2"/>
      <c r="L287" s="2"/>
      <c r="M287" s="2"/>
      <c r="N287" s="2"/>
    </row>
    <row r="288" spans="2:14">
      <c r="B288" s="9"/>
      <c r="C288" s="9"/>
      <c r="D288" s="9"/>
      <c r="E288" s="2"/>
      <c r="F288" s="9"/>
      <c r="G288" s="9"/>
      <c r="H288" s="9"/>
      <c r="I288" s="2"/>
      <c r="J288" s="2"/>
      <c r="K288" s="2"/>
      <c r="L288" s="2"/>
      <c r="M288" s="2"/>
      <c r="N288" s="2"/>
    </row>
    <row r="289" spans="2:14">
      <c r="B289" s="9"/>
      <c r="C289" s="9"/>
      <c r="D289" s="9"/>
      <c r="E289" s="2"/>
      <c r="F289" s="9"/>
      <c r="G289" s="9"/>
      <c r="H289" s="9"/>
      <c r="I289" s="2"/>
      <c r="J289" s="2"/>
      <c r="K289" s="2"/>
      <c r="L289" s="2"/>
      <c r="M289" s="2"/>
      <c r="N289" s="2"/>
    </row>
    <row r="310" spans="20:20">
      <c r="T310" s="1"/>
    </row>
  </sheetData>
  <mergeCells count="23">
    <mergeCell ref="C57:E57"/>
    <mergeCell ref="G57:I57"/>
    <mergeCell ref="E13:G13"/>
    <mergeCell ref="J13:L13"/>
    <mergeCell ref="C29:F29"/>
    <mergeCell ref="C44:E44"/>
    <mergeCell ref="G44:I44"/>
    <mergeCell ref="C70:E70"/>
    <mergeCell ref="G70:I70"/>
    <mergeCell ref="C90:E90"/>
    <mergeCell ref="G90:I90"/>
    <mergeCell ref="C103:E103"/>
    <mergeCell ref="G103:I103"/>
    <mergeCell ref="C160:E160"/>
    <mergeCell ref="G160:I160"/>
    <mergeCell ref="C173:E173"/>
    <mergeCell ref="G173:I173"/>
    <mergeCell ref="C116:E116"/>
    <mergeCell ref="G116:I116"/>
    <mergeCell ref="C129:E129"/>
    <mergeCell ref="G129:I129"/>
    <mergeCell ref="C142:E142"/>
    <mergeCell ref="G142:I142"/>
  </mergeCells>
  <pageMargins left="0.75" right="0.75" top="0.98425196850393704" bottom="0.98425196850393704" header="0" footer="0"/>
  <pageSetup paperSize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54C2-6DE9-4740-AF2E-16BCC99CA584}">
  <dimension ref="A1:T303"/>
  <sheetViews>
    <sheetView showGridLines="0" topLeftCell="C2" zoomScale="90" zoomScaleNormal="90" workbookViewId="0">
      <selection activeCell="M34" sqref="L34:M34"/>
    </sheetView>
  </sheetViews>
  <sheetFormatPr baseColWidth="10" defaultRowHeight="12.75"/>
  <cols>
    <col min="1" max="1" width="9" hidden="1" customWidth="1"/>
    <col min="2" max="2" width="16.5703125" hidden="1" customWidth="1"/>
    <col min="3" max="3" width="25" bestFit="1" customWidth="1"/>
    <col min="4" max="4" width="5.85546875" customWidth="1"/>
    <col min="5" max="5" width="35.28515625" bestFit="1" customWidth="1"/>
    <col min="6" max="6" width="3.5703125" customWidth="1"/>
    <col min="7" max="7" width="31.7109375" bestFit="1" customWidth="1"/>
    <col min="8" max="8" width="5.85546875" customWidth="1"/>
    <col min="9" max="9" width="25" bestFit="1" customWidth="1"/>
    <col min="10" max="10" width="22.7109375" customWidth="1"/>
    <col min="11" max="11" width="4.5703125" customWidth="1"/>
    <col min="12" max="14" width="21.7109375" customWidth="1"/>
    <col min="16" max="16" width="20.5703125" bestFit="1" customWidth="1"/>
    <col min="17" max="17" width="19.7109375" bestFit="1" customWidth="1"/>
    <col min="18" max="18" width="18.7109375" bestFit="1" customWidth="1"/>
  </cols>
  <sheetData>
    <row r="1" spans="2:20" ht="18.95" customHeight="1"/>
    <row r="2" spans="2:20" ht="21" customHeight="1"/>
    <row r="3" spans="2:20" ht="30" customHeight="1"/>
    <row r="4" spans="2:20" ht="12.75" customHeight="1"/>
    <row r="5" spans="2:20" ht="12.75" customHeight="1">
      <c r="O5" s="19"/>
      <c r="P5" s="20" t="s">
        <v>2</v>
      </c>
      <c r="Q5" s="20" t="s">
        <v>3</v>
      </c>
      <c r="R5" s="20" t="s">
        <v>14</v>
      </c>
    </row>
    <row r="6" spans="2:20" ht="12.75" customHeight="1">
      <c r="O6" s="21" t="s">
        <v>4</v>
      </c>
      <c r="P6" s="20">
        <f t="shared" ref="P6:P15" si="0">+IF(D15=1,11,IF(D15=2,12,IF(D15=3,13,IF(D15=4,14,IF(D15=5,15,IF(D15=6,16,IF(D15=7,17,IF(D15=8,18," "))))))))</f>
        <v>17</v>
      </c>
      <c r="Q6" s="22" t="str">
        <f t="shared" ref="Q6:Q15" si="1">+IF(D15=9,19,IF(D15=10,20,IF(D15=11,1,IF(D15=12,2,IF(D15=13,3,IF(D15=14,4,IF(D15=15,5,IF(D15=16,6," "))))))))</f>
        <v xml:space="preserve"> </v>
      </c>
      <c r="R6" s="22" t="str">
        <f t="shared" ref="R6:R15" si="2">+IF(D15=17,7,IF(D15=18,8,IF(D15=19,9,IF(D15=20,10," "))))</f>
        <v xml:space="preserve"> </v>
      </c>
    </row>
    <row r="7" spans="2:20" ht="12.75" customHeight="1">
      <c r="O7" s="21" t="s">
        <v>5</v>
      </c>
      <c r="P7" s="20">
        <f t="shared" si="0"/>
        <v>13</v>
      </c>
      <c r="Q7" s="22" t="str">
        <f t="shared" si="1"/>
        <v xml:space="preserve"> </v>
      </c>
      <c r="R7" s="22" t="str">
        <f t="shared" si="2"/>
        <v xml:space="preserve"> </v>
      </c>
    </row>
    <row r="8" spans="2:20" ht="12.75" customHeight="1">
      <c r="O8" s="21" t="s">
        <v>6</v>
      </c>
      <c r="P8" s="20">
        <f t="shared" si="0"/>
        <v>18</v>
      </c>
      <c r="Q8" s="22" t="str">
        <f t="shared" si="1"/>
        <v xml:space="preserve"> </v>
      </c>
      <c r="R8" s="22" t="str">
        <f t="shared" si="2"/>
        <v xml:space="preserve"> </v>
      </c>
    </row>
    <row r="9" spans="2:20" ht="12.75" customHeight="1">
      <c r="O9" s="21" t="s">
        <v>7</v>
      </c>
      <c r="P9" s="20" t="str">
        <f t="shared" si="0"/>
        <v xml:space="preserve"> </v>
      </c>
      <c r="Q9" s="22">
        <f t="shared" si="1"/>
        <v>4</v>
      </c>
      <c r="R9" s="22" t="str">
        <f t="shared" si="2"/>
        <v xml:space="preserve"> </v>
      </c>
    </row>
    <row r="10" spans="2:20" ht="12.75" customHeight="1">
      <c r="O10" s="21" t="s">
        <v>8</v>
      </c>
      <c r="P10" s="20" t="str">
        <f t="shared" si="0"/>
        <v xml:space="preserve"> </v>
      </c>
      <c r="Q10" s="22">
        <f t="shared" si="1"/>
        <v>2</v>
      </c>
      <c r="R10" s="22" t="str">
        <f t="shared" si="2"/>
        <v xml:space="preserve"> </v>
      </c>
    </row>
    <row r="11" spans="2:20" ht="12.75" customHeight="1">
      <c r="O11" s="21" t="s">
        <v>9</v>
      </c>
      <c r="P11" s="20">
        <f t="shared" si="0"/>
        <v>16</v>
      </c>
      <c r="Q11" s="22" t="str">
        <f t="shared" si="1"/>
        <v xml:space="preserve"> </v>
      </c>
      <c r="R11" s="22" t="str">
        <f t="shared" si="2"/>
        <v xml:space="preserve"> </v>
      </c>
      <c r="S11" s="2"/>
      <c r="T11" s="2"/>
    </row>
    <row r="12" spans="2:20" ht="12.75" customHeight="1">
      <c r="O12" s="21" t="s">
        <v>10</v>
      </c>
      <c r="P12" s="20" t="str">
        <f t="shared" si="0"/>
        <v xml:space="preserve"> </v>
      </c>
      <c r="Q12" s="22" t="str">
        <f t="shared" si="1"/>
        <v xml:space="preserve"> </v>
      </c>
      <c r="R12" s="22">
        <f t="shared" si="2"/>
        <v>10</v>
      </c>
      <c r="S12" s="2"/>
      <c r="T12" s="2"/>
    </row>
    <row r="13" spans="2:20" ht="24" hidden="1">
      <c r="B13" s="24" t="s">
        <v>17</v>
      </c>
      <c r="D13" s="25" t="s">
        <v>18</v>
      </c>
      <c r="E13" s="31" t="s">
        <v>1</v>
      </c>
      <c r="F13" s="31"/>
      <c r="G13" s="31"/>
      <c r="H13" s="26" t="s">
        <v>18</v>
      </c>
      <c r="J13" s="32" t="s">
        <v>19</v>
      </c>
      <c r="K13" s="32"/>
      <c r="L13" s="32"/>
      <c r="O13" s="21" t="s">
        <v>11</v>
      </c>
      <c r="P13" s="20" t="str">
        <f t="shared" si="0"/>
        <v xml:space="preserve"> </v>
      </c>
      <c r="Q13" s="22" t="str">
        <f t="shared" si="1"/>
        <v xml:space="preserve"> </v>
      </c>
      <c r="R13" s="22">
        <f t="shared" si="2"/>
        <v>9</v>
      </c>
      <c r="S13" s="2"/>
      <c r="T13" s="2"/>
    </row>
    <row r="14" spans="2:20" ht="18.600000000000001" hidden="1" customHeight="1">
      <c r="I14" s="2"/>
      <c r="J14" s="2"/>
      <c r="K14" s="2"/>
      <c r="L14" s="2"/>
      <c r="O14" s="21" t="s">
        <v>12</v>
      </c>
      <c r="P14" s="20">
        <f t="shared" si="0"/>
        <v>15</v>
      </c>
      <c r="Q14" s="22" t="str">
        <f t="shared" si="1"/>
        <v xml:space="preserve"> </v>
      </c>
      <c r="R14" s="22" t="str">
        <f t="shared" si="2"/>
        <v xml:space="preserve"> </v>
      </c>
      <c r="S14" s="2"/>
      <c r="T14" s="2"/>
    </row>
    <row r="15" spans="2:20" ht="20.25" hidden="1">
      <c r="B15" s="27" t="s">
        <v>4</v>
      </c>
      <c r="D15" s="28">
        <v>7</v>
      </c>
      <c r="E15" s="29" t="s">
        <v>38</v>
      </c>
      <c r="F15" s="30"/>
      <c r="G15" s="29" t="s">
        <v>39</v>
      </c>
      <c r="H15" s="28">
        <f t="shared" ref="H15:H24" si="3">+IF(D15&lt;9,P6,IF(D15&lt;17,Q6,IF(D15&lt;21,R6," ")))</f>
        <v>17</v>
      </c>
      <c r="J15" s="15" t="str">
        <f>P62</f>
        <v>BELGRANO (CBA.)</v>
      </c>
      <c r="K15" s="15"/>
      <c r="L15" s="15" t="str">
        <f>P61</f>
        <v>LIBRE</v>
      </c>
      <c r="O15" s="21" t="s">
        <v>13</v>
      </c>
      <c r="P15" s="20" t="str">
        <f t="shared" si="0"/>
        <v xml:space="preserve"> </v>
      </c>
      <c r="Q15" s="22">
        <f t="shared" si="1"/>
        <v>1</v>
      </c>
      <c r="R15" s="22" t="str">
        <f t="shared" si="2"/>
        <v xml:space="preserve"> </v>
      </c>
      <c r="S15" s="2"/>
      <c r="T15" s="2"/>
    </row>
    <row r="16" spans="2:20" ht="18.600000000000001" hidden="1" customHeight="1">
      <c r="B16" s="27" t="s">
        <v>5</v>
      </c>
      <c r="D16" s="28">
        <v>3</v>
      </c>
      <c r="E16" s="29" t="s">
        <v>40</v>
      </c>
      <c r="F16" s="30"/>
      <c r="G16" s="29" t="s">
        <v>41</v>
      </c>
      <c r="H16" s="28">
        <f t="shared" si="3"/>
        <v>13</v>
      </c>
      <c r="J16" s="15" t="str">
        <f t="shared" ref="J16:J24" si="4">P43</f>
        <v>PLATENSE</v>
      </c>
      <c r="K16" s="15" t="s">
        <v>0</v>
      </c>
      <c r="L16" s="15" t="str">
        <f>P60</f>
        <v>S. LORENZO DE A.</v>
      </c>
      <c r="M16" s="2"/>
      <c r="N16" s="2"/>
      <c r="O16" s="21"/>
      <c r="P16" s="23"/>
      <c r="Q16" s="19"/>
      <c r="R16" s="19"/>
      <c r="S16" s="2"/>
      <c r="T16" s="2"/>
    </row>
    <row r="17" spans="2:20" ht="20.25" hidden="1">
      <c r="B17" s="27" t="s">
        <v>6</v>
      </c>
      <c r="D17" s="28">
        <v>8</v>
      </c>
      <c r="E17" s="29" t="s">
        <v>42</v>
      </c>
      <c r="F17" s="30"/>
      <c r="G17" s="29" t="s">
        <v>43</v>
      </c>
      <c r="H17" s="28">
        <f t="shared" si="3"/>
        <v>18</v>
      </c>
      <c r="J17" s="15" t="str">
        <f t="shared" si="4"/>
        <v>LIBRE</v>
      </c>
      <c r="K17" s="15"/>
      <c r="L17" s="15" t="str">
        <f>P59</f>
        <v>RIVER PLATE</v>
      </c>
      <c r="M17" s="2"/>
      <c r="N17" s="2"/>
      <c r="O17" s="19"/>
      <c r="P17" s="19"/>
      <c r="Q17" s="19"/>
      <c r="R17" s="19"/>
      <c r="S17" s="2"/>
      <c r="T17" s="2"/>
    </row>
    <row r="18" spans="2:20" ht="20.25" hidden="1">
      <c r="B18" s="27" t="s">
        <v>7</v>
      </c>
      <c r="D18" s="28">
        <v>14</v>
      </c>
      <c r="E18" s="29" t="s">
        <v>44</v>
      </c>
      <c r="F18" s="30"/>
      <c r="G18" s="29" t="s">
        <v>45</v>
      </c>
      <c r="H18" s="28">
        <f t="shared" si="3"/>
        <v>4</v>
      </c>
      <c r="J18" s="15" t="str">
        <f t="shared" si="4"/>
        <v>INDEPENDIENTE</v>
      </c>
      <c r="K18" s="15"/>
      <c r="L18" s="15" t="str">
        <f>P58</f>
        <v>LIBRE</v>
      </c>
      <c r="M18" s="2"/>
      <c r="N18" s="2"/>
      <c r="O18" s="19"/>
      <c r="P18" s="19"/>
      <c r="Q18" s="19"/>
      <c r="R18" s="19"/>
      <c r="S18" s="2"/>
      <c r="T18" s="2"/>
    </row>
    <row r="19" spans="2:20" ht="20.25" hidden="1">
      <c r="B19" s="27" t="s">
        <v>8</v>
      </c>
      <c r="D19" s="28">
        <v>12</v>
      </c>
      <c r="E19" s="29" t="s">
        <v>46</v>
      </c>
      <c r="F19" s="30"/>
      <c r="G19" s="29" t="s">
        <v>59</v>
      </c>
      <c r="H19" s="28">
        <f t="shared" si="3"/>
        <v>2</v>
      </c>
      <c r="J19" s="15" t="str">
        <f t="shared" si="4"/>
        <v>G. Y ESGRIMA L.P.</v>
      </c>
      <c r="K19" s="15" t="s">
        <v>0</v>
      </c>
      <c r="L19" s="15" t="str">
        <f>P57</f>
        <v>SAT</v>
      </c>
      <c r="M19" s="2"/>
      <c r="N19" s="2"/>
      <c r="O19" s="19"/>
      <c r="P19" s="19"/>
      <c r="Q19" s="19"/>
      <c r="R19" s="19"/>
      <c r="S19" s="2"/>
      <c r="T19" s="2"/>
    </row>
    <row r="20" spans="2:20" ht="20.25" hidden="1">
      <c r="B20" s="27" t="s">
        <v>9</v>
      </c>
      <c r="D20" s="28">
        <v>6</v>
      </c>
      <c r="E20" s="29" t="s">
        <v>48</v>
      </c>
      <c r="F20" s="30"/>
      <c r="G20" s="29" t="s">
        <v>59</v>
      </c>
      <c r="H20" s="28">
        <f t="shared" si="3"/>
        <v>16</v>
      </c>
      <c r="J20" s="15" t="str">
        <f t="shared" si="4"/>
        <v>EL PORVENIR</v>
      </c>
      <c r="K20" s="15" t="s">
        <v>0</v>
      </c>
      <c r="L20" s="15" t="str">
        <f>P56</f>
        <v>ESTUDIANTES DE L.P.</v>
      </c>
      <c r="M20" s="2"/>
      <c r="N20" s="2"/>
      <c r="O20" s="19"/>
      <c r="P20" s="19"/>
      <c r="Q20" s="19"/>
      <c r="R20" s="19"/>
      <c r="S20" s="2"/>
      <c r="T20" s="2"/>
    </row>
    <row r="21" spans="2:20" ht="20.25" hidden="1">
      <c r="B21" s="27" t="s">
        <v>10</v>
      </c>
      <c r="D21" s="28">
        <v>20</v>
      </c>
      <c r="E21" s="29" t="s">
        <v>49</v>
      </c>
      <c r="F21" s="30"/>
      <c r="G21" s="29" t="s">
        <v>50</v>
      </c>
      <c r="H21" s="28">
        <f t="shared" si="3"/>
        <v>10</v>
      </c>
      <c r="J21" s="15" t="str">
        <f t="shared" si="4"/>
        <v>DEF. DE BELGRANO</v>
      </c>
      <c r="K21" s="15" t="s">
        <v>0</v>
      </c>
      <c r="L21" s="15" t="str">
        <f>P55</f>
        <v>RACING CLUB</v>
      </c>
      <c r="M21" s="2"/>
      <c r="N21" s="2"/>
      <c r="O21" s="19">
        <v>1</v>
      </c>
      <c r="P21" s="22" t="str">
        <f>+IF(D$15=1,E$15,IF(D$16=1,E$16,IF(D$17=1,E$17,IF(D$18=1,E$18,IF(D$19=1,E$19,IF(D$20=1,E$20,IF(D$21=1,E$21,IF(D$22=1,E$22," "))))))))</f>
        <v xml:space="preserve"> </v>
      </c>
      <c r="Q21" s="22" t="str">
        <f>+IF(D$23=1,E$23,IF(D$24=1,E$24,IF(H$15=1,G$15,IF(H$16=1,G$16,IF(H$17=1,G$17,IF(H$18=1,G$18,IF(H$19=1,G$19,IF(H$20=1,G$20," "))))))))</f>
        <v xml:space="preserve"> </v>
      </c>
      <c r="R21" s="22" t="str">
        <f>+IF(H$21=1,G$21,IF(H$22=1,G$22,IF(H$23=1,G$23,IF(H$24=1,G$24," "))))</f>
        <v>PLATENSE</v>
      </c>
      <c r="S21" s="2"/>
      <c r="T21" s="2"/>
    </row>
    <row r="22" spans="2:20" ht="20.25" hidden="1">
      <c r="B22" s="27" t="s">
        <v>11</v>
      </c>
      <c r="D22" s="28">
        <v>19</v>
      </c>
      <c r="E22" s="29" t="s">
        <v>59</v>
      </c>
      <c r="F22" s="30"/>
      <c r="G22" s="29" t="s">
        <v>52</v>
      </c>
      <c r="H22" s="28">
        <f t="shared" si="3"/>
        <v>9</v>
      </c>
      <c r="J22" s="15" t="str">
        <f t="shared" si="4"/>
        <v>BOCA JRS.</v>
      </c>
      <c r="K22" s="15" t="s">
        <v>0</v>
      </c>
      <c r="L22" s="15" t="str">
        <f>P54</f>
        <v>BANFIELD</v>
      </c>
      <c r="M22" s="2"/>
      <c r="N22" s="2"/>
      <c r="O22" s="19">
        <f>1+O21</f>
        <v>2</v>
      </c>
      <c r="P22" s="22" t="str">
        <f>+IF(D$15=2,E$15,IF(D$16=2,E$16,IF(D$17=2,E$17,IF(D$18=2,E$18,IF(D$19=2,E$19,IF(D$20=2,E$20,IF(D$21=2,E$21,IF(D$22=2,E$22," "))))))))</f>
        <v xml:space="preserve"> </v>
      </c>
      <c r="Q22" s="22" t="str">
        <f>+IF(D$23=2,E$23,IF(D$24=2,E$24,IF(H$15=2,G$15,IF(H$16=2,G$16,IF(H$17=2,G$17,IF(H$18=2,G$18,IF(H$19=2,G$19,IF(H$20=2,G$20," "))))))))</f>
        <v>LIBRE</v>
      </c>
      <c r="R22" s="22" t="str">
        <f>+IF(H$21=2,G$21,IF(H$22=2,G$22,IF(H$23=2,G$23,IF(H$24=2,G$24," "))))</f>
        <v xml:space="preserve"> </v>
      </c>
      <c r="S22" s="2"/>
      <c r="T22" s="2"/>
    </row>
    <row r="23" spans="2:20" ht="20.25" hidden="1">
      <c r="B23" s="27" t="s">
        <v>12</v>
      </c>
      <c r="D23" s="28">
        <v>5</v>
      </c>
      <c r="E23" s="29" t="s">
        <v>15</v>
      </c>
      <c r="F23" s="30"/>
      <c r="G23" s="29" t="s">
        <v>53</v>
      </c>
      <c r="H23" s="28">
        <f t="shared" si="3"/>
        <v>15</v>
      </c>
      <c r="J23" s="15" t="str">
        <f t="shared" si="4"/>
        <v>HURACÁN</v>
      </c>
      <c r="K23" s="15" t="s">
        <v>0</v>
      </c>
      <c r="L23" s="15" t="str">
        <f>P53</f>
        <v>F.C. OESTE</v>
      </c>
      <c r="M23" s="2"/>
      <c r="N23" s="2"/>
      <c r="O23" s="19">
        <f t="shared" ref="O23:O40" si="5">1+O22</f>
        <v>3</v>
      </c>
      <c r="P23" s="22" t="str">
        <f>+IF(D$15=3,E$15,IF(D$16=3,E$16,IF(D$17=3,E$17,IF(D$18=3,E$18,IF(D$19=3,E$19,IF(D$20=3,E$20,IF(D$21=3,E$21,IF(D$22=3,E$22," "))))))))</f>
        <v>INDEPENDIENTE</v>
      </c>
      <c r="Q23" s="22" t="str">
        <f>+IF(D$23=3,E$23,IF(D$24=3,E$24,IF(H$15=3,G$15,IF(H$16=3,G$16,IF(H$17=3,G$17,IF(H$18=3,G$18,IF(H$19=3,G$19,IF(H$20=3,G$20," "))))))))</f>
        <v xml:space="preserve"> </v>
      </c>
      <c r="R23" s="22" t="str">
        <f>+IF(H$21=3,G$21,IF(H$22=3,G$22,IF(H$23=3,G$23,IF(H$24=3,G$24," "))))</f>
        <v xml:space="preserve"> </v>
      </c>
      <c r="S23" s="2"/>
      <c r="T23" s="2"/>
    </row>
    <row r="24" spans="2:20" ht="20.25" hidden="1">
      <c r="B24" s="27" t="s">
        <v>13</v>
      </c>
      <c r="C24" s="18"/>
      <c r="D24" s="28">
        <v>11</v>
      </c>
      <c r="E24" s="29" t="s">
        <v>58</v>
      </c>
      <c r="F24" s="30"/>
      <c r="G24" s="29" t="s">
        <v>55</v>
      </c>
      <c r="H24" s="28">
        <f t="shared" si="3"/>
        <v>1</v>
      </c>
      <c r="J24" s="15" t="str">
        <f t="shared" si="4"/>
        <v>UAI - URQUIZA</v>
      </c>
      <c r="K24" s="15" t="s">
        <v>0</v>
      </c>
      <c r="L24" s="15" t="str">
        <f>P52</f>
        <v>ROSARIO CTRAL.</v>
      </c>
      <c r="M24" s="2"/>
      <c r="N24" s="2"/>
      <c r="O24" s="19">
        <f t="shared" si="5"/>
        <v>4</v>
      </c>
      <c r="P24" s="22" t="str">
        <f>+IF(D$15=4,E$15,IF(D$16=4,E$16,IF(D$17=4,E$17,IF(D$18=4,E$18,IF(D$19=4,E$19,IF(D$20=4,E$20,IF(D$21=4,E$21,IF(D$22=4,E$22," "))))))))</f>
        <v xml:space="preserve"> </v>
      </c>
      <c r="Q24" s="22" t="str">
        <f>+IF(D$23=4,E$23,IF(D$24=4,E$24,IF(H$15=4,G$15,IF(H$16=4,G$16,IF(H$17=4,G$17,IF(H$18=4,G$18,IF(H$19=4,G$19,IF(H$20=4,G$20," "))))))))</f>
        <v>G. Y ESGRIMA L.P.</v>
      </c>
      <c r="R24" s="22" t="str">
        <f>+IF(H$21=4,G$21,IF(H$22=4,G$22,IF(H$23=4,G$23,IF(H$24=4,G$24," "))))</f>
        <v xml:space="preserve"> </v>
      </c>
      <c r="S24" s="2"/>
      <c r="T24" s="2"/>
    </row>
    <row r="25" spans="2:20" hidden="1">
      <c r="M25" s="2"/>
      <c r="N25" s="2"/>
      <c r="O25" s="19">
        <f t="shared" si="5"/>
        <v>5</v>
      </c>
      <c r="P25" s="22" t="str">
        <f>+IF(D$15=5,E$15,IF(D$16=5,E$16,IF(D$17=5,E$17,IF(D$18=5,E$18,IF(D$19=5,E$19,IF(D$20=5,E$20,IF(D$21=5,E$21,IF(D$22=5,E$22," "))))))))</f>
        <v xml:space="preserve"> </v>
      </c>
      <c r="Q25" s="22" t="str">
        <f>+IF(D$23=5,E$23,IF(D$24=5,E$24,IF(H$15=5,G$15,IF(H$16=5,G$16,IF(H$17=5,G$17,IF(H$18=5,G$18,IF(H$19=5,G$19,IF(H$20=5,G$20," "))))))))</f>
        <v>EL PORVENIR</v>
      </c>
      <c r="R25" s="22" t="str">
        <f>+IF(H$21=5,G$21,IF(H$22=5,G$22,IF(H$23=5,G$23,IF(H$24=5,G$24," "))))</f>
        <v xml:space="preserve"> </v>
      </c>
      <c r="S25" s="2"/>
      <c r="T25" s="2"/>
    </row>
    <row r="26" spans="2:20" hidden="1">
      <c r="O26" s="19">
        <f t="shared" si="5"/>
        <v>6</v>
      </c>
      <c r="P26" s="22" t="str">
        <f>+IF(D$15=6,E$15,IF(D$16=6,E$16,IF(D$17=6,E$17,IF(D$18=6,E$18,IF(D$19=6,E$19,IF(D$20=6,E$20,IF(D$21=6,E$21,IF(D$22=6,E$22," "))))))))</f>
        <v>DEF. DE BELGRANO</v>
      </c>
      <c r="Q26" s="22" t="str">
        <f>+IF(D$23=6,E$23,IF(D$24=6,E$24,IF(H$15=6,G$15,IF(H$16=6,G$16,IF(H$17=6,G$17,IF(H$18=6,G$18,IF(H$19=6,G$19,IF(H$20=6,G$20," "))))))))</f>
        <v xml:space="preserve"> </v>
      </c>
      <c r="R26" s="22" t="str">
        <f>+IF(H$21=6,G$21,IF(H$22=6,G$22,IF(H$23=6,G$23,IF(H$24=6,G$24," "))))</f>
        <v xml:space="preserve"> </v>
      </c>
    </row>
    <row r="27" spans="2:20" ht="15.75" hidden="1">
      <c r="B27" s="18"/>
      <c r="C27" s="18"/>
      <c r="D27" s="18"/>
      <c r="E27" s="18"/>
      <c r="F27" s="18"/>
      <c r="G27" s="18"/>
      <c r="H27" s="18"/>
      <c r="O27" s="19">
        <f t="shared" si="5"/>
        <v>7</v>
      </c>
      <c r="P27" s="22" t="str">
        <f>+IF(D$15=7,E$15,IF(D$16=7,E$16,IF(D$17=7,E$17,IF(D$18=7,E$18,IF(D$19=7,E$19,IF(D$20=7,E$20,IF(D$21=7,E$21,IF(D$22=7,E$22," "))))))))</f>
        <v>BOCA JRS.</v>
      </c>
      <c r="Q27" s="22" t="str">
        <f>+IF(D$23=7,E$23,IF(D$24=7,E$24,IF(H$15=7,G$15,IF(H$16=7,G$16,IF(H$17=7,G$17,IF(H$18=7,G$18,IF(H$19=7,G$19,IF(H$20=7,G$20," "))))))))</f>
        <v xml:space="preserve"> </v>
      </c>
      <c r="R27" s="22" t="str">
        <f>+IF(H$21=7,G$21,IF(H$22=7,G$22,IF(H$23=7,G$23,IF(H$24=7,G$24," "))))</f>
        <v xml:space="preserve"> </v>
      </c>
    </row>
    <row r="28" spans="2:20" hidden="1">
      <c r="O28" s="19">
        <f t="shared" si="5"/>
        <v>8</v>
      </c>
      <c r="P28" s="22" t="str">
        <f>+IF(D$15=8,E$15,IF(D$16=8,E$16,IF(D$17=8,E$17,IF(D$18=8,E$18,IF(D$19=8,E$19,IF(D$20=8,E$20,IF(D$21=8,E$21,IF(D$22=8,E$22," "))))))))</f>
        <v>HURACÁN</v>
      </c>
      <c r="Q28" s="22" t="str">
        <f>+IF(D$23=8,E$23,IF(D$24=8,E$24,IF(H$15=8,G$15,IF(H$16=8,G$16,IF(H$17=8,G$17,IF(H$18=8,G$18,IF(H$19=8,G$19,IF(H$20=8,G$20," "))))))))</f>
        <v xml:space="preserve"> </v>
      </c>
      <c r="R28" s="22" t="str">
        <f>+IF(H$21=8,G$21,IF(H$22=8,G$22,IF(H$23=8,G$23,IF(H$24=8,G$24," "))))</f>
        <v xml:space="preserve"> </v>
      </c>
    </row>
    <row r="29" spans="2:20" hidden="1">
      <c r="C29" s="35"/>
      <c r="D29" s="35"/>
      <c r="E29" s="35"/>
      <c r="F29" s="35"/>
      <c r="O29" s="19">
        <f t="shared" si="5"/>
        <v>9</v>
      </c>
      <c r="P29" s="22" t="str">
        <f>+IF(D$15=9,E$15,IF(D$16=9,E$16,IF(D$17=9,E$17,IF(D$18=9,E$18,IF(D$19=9,E$19,IF(D$20=9,E$20,IF(D$21=9,E$21,IF(D$22=9,E$22," "))))))))</f>
        <v xml:space="preserve"> </v>
      </c>
      <c r="Q29" s="22" t="str">
        <f>+IF(D$23=9,E$23,IF(D$24=9,E$24,IF(H$15=9,G$15,IF(H$16=9,G$16,IF(H$17=9,G$17,IF(H$18=9,G$18,IF(H$19=9,G$19,IF(H$20=9,G$20," "))))))))</f>
        <v xml:space="preserve"> </v>
      </c>
      <c r="R29" s="22" t="str">
        <f>+IF(H$21=9,G$21,IF(H$22=9,G$22,IF(H$23=9,G$23,IF(H$24=9,G$24," "))))</f>
        <v>UAI - URQUIZA</v>
      </c>
    </row>
    <row r="30" spans="2:20" hidden="1">
      <c r="D30" s="7"/>
      <c r="E30" s="7"/>
      <c r="F30" s="7"/>
      <c r="O30" s="19">
        <f t="shared" si="5"/>
        <v>10</v>
      </c>
      <c r="P30" s="22" t="str">
        <f>+IF(D$15=10,E$15,IF(D$16=10,E$16,IF(D$17=10,E$17,IF(D$18=10,E$18,IF(D$19=10,E$19,IF(D$20=10,E$20,IF(D$21=10,E$21,IF(D$22=10,E$22," "))))))))</f>
        <v xml:space="preserve"> </v>
      </c>
      <c r="Q30" s="22" t="str">
        <f>+IF(D$23=10,E$23,IF(D$24=10,E$24,IF(H$15=10,G$15,IF(H$16=10,G$16,IF(H$17=10,G$17,IF(H$18=10,G$18,IF(H$19=10,G$19,IF(H$20=10,G$20," "))))))))</f>
        <v xml:space="preserve"> </v>
      </c>
      <c r="R30" s="22" t="str">
        <f>+IF(H$21=10,G$21,IF(H$22=10,G$22,IF(H$23=10,G$23,IF(H$24=10,G$24," "))))</f>
        <v>ROSARIO CTRAL.</v>
      </c>
    </row>
    <row r="31" spans="2:20" hidden="1">
      <c r="O31" s="19">
        <f t="shared" si="5"/>
        <v>11</v>
      </c>
      <c r="P31" s="22" t="str">
        <f>+IF(D$15=11,E$15,IF(D$16=11,E$16,IF(D$17=11,E$17,IF(D$18=11,E$18,IF(D$19=11,E$19,IF(D$20=11,E$20,IF(D$21=11,E$21,IF(D$22=11,E$22," "))))))))</f>
        <v xml:space="preserve"> </v>
      </c>
      <c r="Q31" s="22" t="str">
        <f>+IF(D$23=11,E$23,IF(D$24=11,E$24,IF(H$15=11,G$15,IF(H$16=11,G$16,IF(H$17=11,G$17,IF(H$18=11,G$18,IF(H$19=11,G$19,IF(H$20=11,G$20," "))))))))</f>
        <v>F.C. OESTE</v>
      </c>
      <c r="R31" s="22" t="str">
        <f>+IF(H$21=11,G$21,IF(H$22=11,G$22,IF(H$23=11,G$23,IF(H$24=11,G$24," "))))</f>
        <v xml:space="preserve"> </v>
      </c>
    </row>
    <row r="32" spans="2:20" hidden="1">
      <c r="O32" s="19">
        <f t="shared" si="5"/>
        <v>12</v>
      </c>
      <c r="P32" s="22" t="str">
        <f>+IF(D$15=12,E$15,IF(D$16=12,E$16,IF(D$17=12,E$17,IF(D$18=12,E$18,IF(D$19=12,E$19,IF(D$20=12,E$20,IF(D$21=12,E$21,IF(D$22=12,E$22," "))))))))</f>
        <v>BANFIELD</v>
      </c>
      <c r="Q32" s="22" t="str">
        <f>+IF(D$23=12,E$23,IF(D$24=12,E$24,IF(H$15=12,G$15,IF(H$16=12,G$16,IF(H$17=12,G$17,IF(H$18=12,G$18,IF(H$19=12,G$19,IF(H$20=12,G$20," "))))))))</f>
        <v xml:space="preserve"> </v>
      </c>
      <c r="R32" s="22" t="str">
        <f>+IF(H$21=12,G$21,IF(H$22=12,G$22,IF(H$23=12,G$23,IF(H$24=12,G$24," "))))</f>
        <v xml:space="preserve"> </v>
      </c>
    </row>
    <row r="33" spans="2:18" ht="93.6" hidden="1" customHeight="1">
      <c r="O33" s="19">
        <f t="shared" si="5"/>
        <v>13</v>
      </c>
      <c r="P33" s="22" t="str">
        <f>+IF(D$15=13,E$15,IF(D$16=13,E$16,IF(D$17=13,E$17,IF(D$18=13,E$18,IF(D$19=13,E$19,IF(D$20=13,E$20,IF(D$21=13,E$21,IF(D$22=13,E$22," "))))))))</f>
        <v xml:space="preserve"> </v>
      </c>
      <c r="Q33" s="22" t="str">
        <f>+IF(D$23=13,E$23,IF(D$24=13,E$24,IF(H$15=13,G$15,IF(H$16=13,G$16,IF(H$17=13,G$17,IF(H$18=13,G$18,IF(H$19=13,G$19,IF(H$20=13,G$20," "))))))))</f>
        <v>RACING CLUB</v>
      </c>
      <c r="R33" s="22" t="str">
        <f>+IF(H$21=13,G$21,IF(H$22=13,G$22,IF(H$23=13,G$23,IF(H$24=13,G$24," "))))</f>
        <v xml:space="preserve"> </v>
      </c>
    </row>
    <row r="34" spans="2:18">
      <c r="O34" s="19">
        <f t="shared" si="5"/>
        <v>14</v>
      </c>
      <c r="P34" s="22" t="str">
        <f>+IF(D$15=14,E$15,IF(D$16=14,E$16,IF(D$17=14,E$17,IF(D$18=14,E$18,IF(D$19=14,E$19,IF(D$20=14,E$20,IF(D$21=14,E$21,IF(D$22=14,E$22," "))))))))</f>
        <v>ESTUDIANTES DE L.P.</v>
      </c>
      <c r="Q34" s="22" t="str">
        <f>+IF(D$23=14,E$23,IF(D$24=14,E$24,IF(H$15=14,G$15,IF(H$16=14,G$16,IF(H$17=14,G$17,IF(H$18=14,G$18,IF(H$19=14,G$19,IF(H$20=14,G$20," "))))))))</f>
        <v xml:space="preserve"> </v>
      </c>
      <c r="R34" s="22" t="str">
        <f>+IF(H$21=14,G$21,IF(H$22=14,G$22,IF(H$23=14,G$23,IF(H$24=14,G$24," "))))</f>
        <v xml:space="preserve"> </v>
      </c>
    </row>
    <row r="35" spans="2:18">
      <c r="O35" s="19">
        <f t="shared" si="5"/>
        <v>15</v>
      </c>
      <c r="P35" s="22" t="str">
        <f>+IF(D$15=15,E$15,IF(D$16=15,E$16,IF(D$17=15,E$17,IF(D$18=15,E$18,IF(D$19=15,E$19,IF(D$20=15,E$20,IF(D$21=15,E$21,IF(D$22=15,E$22," "))))))))</f>
        <v xml:space="preserve"> </v>
      </c>
      <c r="Q35" s="22" t="str">
        <f>+IF(D$23=15,E$23,IF(D$24=15,E$24,IF(H$15=15,G$15,IF(H$16=15,G$16,IF(H$17=15,G$17,IF(H$18=15,G$18,IF(H$19=15,G$19,IF(H$20=15,G$20," "))))))))</f>
        <v xml:space="preserve"> </v>
      </c>
      <c r="R35" s="22" t="str">
        <f>+IF(H$21=15,G$21,IF(H$22=15,G$22,IF(H$23=15,G$23,IF(H$24=15,G$24," "))))</f>
        <v>SAT</v>
      </c>
    </row>
    <row r="36" spans="2:18">
      <c r="O36" s="19">
        <f t="shared" si="5"/>
        <v>16</v>
      </c>
      <c r="P36" s="22" t="str">
        <f>+IF(D$15=16,E$15,IF(D$16=16,E$16,IF(D$17=16,E$17,IF(D$18=16,E$18,IF(D$19=16,E$19,IF(D$20=16,E$20,IF(D$21=16,E$21,IF(D$22=16,E$22," "))))))))</f>
        <v xml:space="preserve"> </v>
      </c>
      <c r="Q36" s="22" t="str">
        <f>+IF(D$23=16,E$23,IF(D$24=16,E$24,IF(H$15=16,G$15,IF(H$16=16,G$16,IF(H$17=16,G$17,IF(H$18=16,G$18,IF(H$19=16,G$19,IF(H$20=16,G$20," "))))))))</f>
        <v>LIBRE</v>
      </c>
      <c r="R36" s="22" t="str">
        <f>+IF(H$21=16,G$21,IF(H$22=16,G$22,IF(H$23=16,G$23,IF(H$24=16,G$24," "))))</f>
        <v xml:space="preserve"> </v>
      </c>
    </row>
    <row r="37" spans="2:18">
      <c r="O37" s="19">
        <f t="shared" si="5"/>
        <v>17</v>
      </c>
      <c r="P37" s="22" t="str">
        <f>+IF(D$15=17,E$15,IF(D$16=17,E$16,IF(D$17=17,E$17,IF(D$18=17,E$18,IF(D$19=17,E$19,IF(D$20=17,E$20,IF(D$21=17,E$21,IF(D$22=17,E$22," "))))))))</f>
        <v xml:space="preserve"> </v>
      </c>
      <c r="Q37" s="22" t="str">
        <f>+IF(D$23=17,E$23,IF(D$24=17,E$24,IF(H$15=17,G$15,IF(H$16=17,G$16,IF(H$17=17,G$17,IF(H$18=17,G$18,IF(H$19=17,G$19,IF(H$20=17,G$20," "))))))))</f>
        <v>RIVER PLATE</v>
      </c>
      <c r="R37" s="22" t="str">
        <f>+IF(H$21=17,G$21,IF(H$22=17,G$22,IF(H$23=17,G$23,IF(H$24=17,G$24," "))))</f>
        <v xml:space="preserve"> </v>
      </c>
    </row>
    <row r="38" spans="2:18" ht="12.95" hidden="1" customHeight="1">
      <c r="B38" s="15"/>
      <c r="O38" s="19">
        <f t="shared" si="5"/>
        <v>18</v>
      </c>
      <c r="P38" s="22" t="str">
        <f>+IF(D$15=18,E$15,IF(D$16=18,E$16,IF(D$17=18,E$17,IF(D$18=18,E$18,IF(D$19=18,E$19,IF(D$20=18,E$20,IF(D$21=18,E$21,IF(D$22=18,E$22," "))))))))</f>
        <v xml:space="preserve"> </v>
      </c>
      <c r="Q38" s="22" t="str">
        <f>+IF(D$23=18,E$23,IF(D$24=18,E$24,IF(H$15=18,G$15,IF(H$16=18,G$16,IF(H$17=18,G$17,IF(H$18=18,G$18,IF(H$19=18,G$19,IF(H$20=18,G$20," "))))))))</f>
        <v>S. LORENZO DE A.</v>
      </c>
      <c r="R38" s="22" t="str">
        <f>+IF(H$21=18,G$21,IF(H$22=18,G$22,IF(H$23=18,G$23,IF(H$24=18,G$24," "))))</f>
        <v xml:space="preserve"> </v>
      </c>
    </row>
    <row r="39" spans="2:18" ht="18.75" hidden="1">
      <c r="B39" s="14"/>
      <c r="O39" s="19">
        <f t="shared" si="5"/>
        <v>19</v>
      </c>
      <c r="P39" s="22" t="str">
        <f>+IF(D$15=19,E$15,IF(D$16=19,E$16,IF(D$17=19,E$17,IF(D$18=19,E$18,IF(D$19=19,E$19,IF(D$20=19,E$20,IF(D$21=19,E$21,IF(D$22=19,E$22," "))))))))</f>
        <v>LIBRE</v>
      </c>
      <c r="Q39" s="22" t="str">
        <f>+IF(D$23=19,E$23,IF(D$24=19,E$24,IF(H$15=19,G$15,IF(H$16=19,G$16,IF(H$17=19,G$17,IF(H$18=19,G$18,IF(H$19=19,G$19,IF(H$20=19,G$20," "))))))))</f>
        <v xml:space="preserve"> </v>
      </c>
      <c r="R39" s="22" t="str">
        <f>+IF(H$21=19,G$21,IF(H$22=19,G$22,IF(H$23=19,G$23,IF(H$24=19,G$24," "))))</f>
        <v xml:space="preserve"> </v>
      </c>
    </row>
    <row r="40" spans="2:18" hidden="1">
      <c r="O40" s="19">
        <f t="shared" si="5"/>
        <v>20</v>
      </c>
      <c r="P40" s="22" t="str">
        <f>+IF(D$15=20,E$15,IF(D$16=20,E$16,IF(D$17=20,E$17,IF(D$18=20,E$18,IF(D$19=20,E$19,IF(D$20=20,E$20,IF(D$21=20,E$21,IF(D$22=20,E$22," "))))))))</f>
        <v>BELGRANO (CBA.)</v>
      </c>
      <c r="Q40" s="22" t="str">
        <f>+IF(D$23=20,E$23,IF(D$24=20,E$24,IF(H$15=20,G$15,IF(H$16=20,G$16,IF(H$17=20,G$17,IF(H$18=20,G$18,IF(H$19=20,G$19,IF(H$20=20,G$20," "))))))))</f>
        <v xml:space="preserve"> </v>
      </c>
      <c r="R40" s="22" t="str">
        <f>+IF(H$21=20,G$21,IF(H$22=20,G$22,IF(H$23=20,G$23,IF(H$24=20,G$24," "))))</f>
        <v xml:space="preserve"> </v>
      </c>
    </row>
    <row r="41" spans="2:18" hidden="1">
      <c r="O41" s="2"/>
      <c r="P41" s="2"/>
      <c r="Q41" s="2"/>
      <c r="R41" s="2"/>
    </row>
    <row r="42" spans="2:18" hidden="1">
      <c r="O42" s="2"/>
      <c r="P42" s="2"/>
      <c r="Q42" s="2"/>
      <c r="R42" s="2"/>
    </row>
    <row r="43" spans="2:18">
      <c r="D43" s="8"/>
      <c r="E43" s="2"/>
      <c r="F43" s="2"/>
      <c r="G43" s="2"/>
      <c r="H43" s="2"/>
      <c r="P43" s="3" t="str">
        <f>+IF(P21&lt;&gt;" ",P21,IF(Q21&lt;&gt;" ",Q21,IF(R21&lt;&gt;" ",R21,"1")))</f>
        <v>PLATENSE</v>
      </c>
      <c r="Q43" s="4">
        <v>1</v>
      </c>
    </row>
    <row r="44" spans="2:18" ht="18.75">
      <c r="C44" s="33" t="s">
        <v>19</v>
      </c>
      <c r="D44" s="33"/>
      <c r="E44" s="33"/>
      <c r="F44" s="14"/>
      <c r="G44" s="34" t="s">
        <v>20</v>
      </c>
      <c r="H44" s="34"/>
      <c r="I44" s="34"/>
      <c r="P44" s="5" t="str">
        <f>+IF(P22&lt;&gt;" ",P22,IF(Q22&lt;&gt;" ",Q22,IF(R22&lt;&gt;" ",R22,"2")))</f>
        <v>LIBRE</v>
      </c>
      <c r="Q44" s="6">
        <v>2</v>
      </c>
    </row>
    <row r="45" spans="2:18" ht="18.75">
      <c r="C45" s="36"/>
      <c r="D45" s="36"/>
      <c r="E45" s="36"/>
      <c r="F45" s="36"/>
      <c r="G45" s="36"/>
      <c r="H45" s="36"/>
      <c r="I45" s="36"/>
      <c r="P45" s="3" t="str">
        <f>+IF(P23&lt;&gt;" ",P23,IF(Q23&lt;&gt;" ",Q23,IF(R23&lt;&gt;" ",R23,"3")))</f>
        <v>INDEPENDIENTE</v>
      </c>
      <c r="Q45" s="4">
        <v>3</v>
      </c>
    </row>
    <row r="46" spans="2:18" ht="18.75">
      <c r="C46" s="37" t="str">
        <f>P62</f>
        <v>BELGRANO (CBA.)</v>
      </c>
      <c r="D46" s="37"/>
      <c r="E46" s="42" t="str">
        <f>P61</f>
        <v>LIBRE</v>
      </c>
      <c r="F46" s="36"/>
      <c r="G46" s="37" t="str">
        <f t="shared" ref="G46:G53" si="6">P51</f>
        <v>UAI - URQUIZA</v>
      </c>
      <c r="H46" s="37" t="s">
        <v>0</v>
      </c>
      <c r="I46" s="37" t="str">
        <f>P62</f>
        <v>BELGRANO (CBA.)</v>
      </c>
      <c r="P46" s="5" t="str">
        <f>+IF(P24&lt;&gt;" ",P24,IF(Q24&lt;&gt;" ",Q24,IF(R24&lt;&gt;" ",R24,"4")))</f>
        <v>G. Y ESGRIMA L.P.</v>
      </c>
      <c r="Q46" s="6">
        <v>4</v>
      </c>
    </row>
    <row r="47" spans="2:18" ht="18.75">
      <c r="C47" s="37" t="str">
        <f t="shared" ref="C47:C55" si="7">P43</f>
        <v>PLATENSE</v>
      </c>
      <c r="D47" s="37" t="s">
        <v>0</v>
      </c>
      <c r="E47" s="37" t="str">
        <f>P60</f>
        <v>S. LORENZO DE A.</v>
      </c>
      <c r="F47" s="36"/>
      <c r="G47" s="37" t="str">
        <f t="shared" si="6"/>
        <v>ROSARIO CTRAL.</v>
      </c>
      <c r="H47" s="37" t="s">
        <v>0</v>
      </c>
      <c r="I47" s="37" t="str">
        <f>P50</f>
        <v>HURACÁN</v>
      </c>
      <c r="P47" s="3" t="str">
        <f>+IF(P25&lt;&gt;" ",P25,IF(Q25&lt;&gt;" ",Q25,IF(R25&lt;&gt;" ",R25,"5")))</f>
        <v>EL PORVENIR</v>
      </c>
      <c r="Q47" s="4">
        <v>5</v>
      </c>
    </row>
    <row r="48" spans="2:18" ht="18.75">
      <c r="C48" s="42" t="str">
        <f t="shared" si="7"/>
        <v>LIBRE</v>
      </c>
      <c r="D48" s="37"/>
      <c r="E48" s="37" t="str">
        <f>P59</f>
        <v>RIVER PLATE</v>
      </c>
      <c r="F48" s="36"/>
      <c r="G48" s="37" t="str">
        <f t="shared" si="6"/>
        <v>F.C. OESTE</v>
      </c>
      <c r="H48" s="37" t="s">
        <v>0</v>
      </c>
      <c r="I48" s="37" t="str">
        <f>P49</f>
        <v>BOCA JRS.</v>
      </c>
      <c r="P48" s="5" t="str">
        <f>+IF(P26&lt;&gt;" ",P26,IF(Q26&lt;&gt;" ",Q26,IF(R26&lt;&gt;" ",R26,"6")))</f>
        <v>DEF. DE BELGRANO</v>
      </c>
      <c r="Q48" s="6">
        <v>6</v>
      </c>
    </row>
    <row r="49" spans="2:17" ht="18.75">
      <c r="B49" s="2"/>
      <c r="C49" s="37" t="str">
        <f t="shared" si="7"/>
        <v>INDEPENDIENTE</v>
      </c>
      <c r="D49" s="37"/>
      <c r="E49" s="42" t="str">
        <f>P58</f>
        <v>LIBRE</v>
      </c>
      <c r="F49" s="36"/>
      <c r="G49" s="37" t="str">
        <f t="shared" si="6"/>
        <v>BANFIELD</v>
      </c>
      <c r="H49" s="37" t="s">
        <v>0</v>
      </c>
      <c r="I49" s="37" t="str">
        <f>P48</f>
        <v>DEF. DE BELGRANO</v>
      </c>
      <c r="P49" s="3" t="str">
        <f>+IF(P27&lt;&gt;" ",P27,IF(Q27&lt;&gt;" ",Q27,IF(R27&lt;&gt;" ",R27,"7")))</f>
        <v>BOCA JRS.</v>
      </c>
      <c r="Q49" s="4">
        <v>7</v>
      </c>
    </row>
    <row r="50" spans="2:17" ht="18.75">
      <c r="B50" s="2"/>
      <c r="C50" s="37" t="str">
        <f t="shared" si="7"/>
        <v>G. Y ESGRIMA L.P.</v>
      </c>
      <c r="D50" s="37" t="s">
        <v>0</v>
      </c>
      <c r="E50" s="37" t="str">
        <f>P57</f>
        <v>SAT</v>
      </c>
      <c r="F50" s="36"/>
      <c r="G50" s="37" t="str">
        <f t="shared" si="6"/>
        <v>RACING CLUB</v>
      </c>
      <c r="H50" s="37" t="s">
        <v>0</v>
      </c>
      <c r="I50" s="37" t="str">
        <f>P47</f>
        <v>EL PORVENIR</v>
      </c>
      <c r="P50" s="5" t="str">
        <f>+IF(P28&lt;&gt;" ",P28,IF(Q28&lt;&gt;" ",Q28,IF(R28&lt;&gt;" ",R28,"8")))</f>
        <v>HURACÁN</v>
      </c>
      <c r="Q50" s="6">
        <v>8</v>
      </c>
    </row>
    <row r="51" spans="2:17" ht="18.75">
      <c r="C51" s="37" t="str">
        <f t="shared" si="7"/>
        <v>EL PORVENIR</v>
      </c>
      <c r="D51" s="37" t="s">
        <v>0</v>
      </c>
      <c r="E51" s="37" t="str">
        <f>P56</f>
        <v>ESTUDIANTES DE L.P.</v>
      </c>
      <c r="F51" s="36"/>
      <c r="G51" s="37" t="str">
        <f t="shared" si="6"/>
        <v>ESTUDIANTES DE L.P.</v>
      </c>
      <c r="H51" s="37" t="s">
        <v>0</v>
      </c>
      <c r="I51" s="37" t="str">
        <f>P46</f>
        <v>G. Y ESGRIMA L.P.</v>
      </c>
      <c r="P51" s="3" t="str">
        <f>+IF(P29&lt;&gt;" ",P29,IF(Q29&lt;&gt;" ",Q29,IF(R29&lt;&gt;" ",R29,"9")))</f>
        <v>UAI - URQUIZA</v>
      </c>
      <c r="Q51" s="4">
        <v>9</v>
      </c>
    </row>
    <row r="52" spans="2:17" ht="18.75">
      <c r="C52" s="37" t="str">
        <f t="shared" si="7"/>
        <v>DEF. DE BELGRANO</v>
      </c>
      <c r="D52" s="37" t="s">
        <v>0</v>
      </c>
      <c r="E52" s="37" t="str">
        <f>P55</f>
        <v>RACING CLUB</v>
      </c>
      <c r="F52" s="36"/>
      <c r="G52" s="37" t="str">
        <f t="shared" si="6"/>
        <v>SAT</v>
      </c>
      <c r="H52" s="37" t="s">
        <v>0</v>
      </c>
      <c r="I52" s="37" t="str">
        <f>P45</f>
        <v>INDEPENDIENTE</v>
      </c>
      <c r="P52" s="5" t="str">
        <f>+IF(P30&lt;&gt;" ",P30,IF(Q30&lt;&gt;" ",Q30,IF(R30&lt;&gt;" ",R30,"10")))</f>
        <v>ROSARIO CTRAL.</v>
      </c>
      <c r="Q52" s="6">
        <v>10</v>
      </c>
    </row>
    <row r="53" spans="2:17" ht="18.75">
      <c r="C53" s="37" t="str">
        <f t="shared" si="7"/>
        <v>BOCA JRS.</v>
      </c>
      <c r="D53" s="37" t="s">
        <v>0</v>
      </c>
      <c r="E53" s="37" t="str">
        <f>P54</f>
        <v>BANFIELD</v>
      </c>
      <c r="F53" s="36"/>
      <c r="G53" s="42" t="str">
        <f t="shared" si="6"/>
        <v>LIBRE</v>
      </c>
      <c r="H53" s="37"/>
      <c r="I53" s="42" t="str">
        <f>P44</f>
        <v>LIBRE</v>
      </c>
      <c r="P53" s="3" t="str">
        <f>+IF(P31&lt;&gt;" ",P31,IF(Q31&lt;&gt;" ",Q31,IF(R31&lt;&gt;" ",R31,"11")))</f>
        <v>F.C. OESTE</v>
      </c>
      <c r="Q53" s="4">
        <v>11</v>
      </c>
    </row>
    <row r="54" spans="2:17" ht="18.75">
      <c r="C54" s="37" t="str">
        <f t="shared" si="7"/>
        <v>HURACÁN</v>
      </c>
      <c r="D54" s="37" t="s">
        <v>0</v>
      </c>
      <c r="E54" s="37" t="str">
        <f>P53</f>
        <v>F.C. OESTE</v>
      </c>
      <c r="F54" s="36"/>
      <c r="G54" s="37" t="str">
        <f>P59</f>
        <v>RIVER PLATE</v>
      </c>
      <c r="H54" s="37" t="s">
        <v>0</v>
      </c>
      <c r="I54" s="37" t="str">
        <f>P43</f>
        <v>PLATENSE</v>
      </c>
      <c r="P54" s="5" t="str">
        <f>+IF(P32&lt;&gt;" ",P32,IF(Q32&lt;&gt;" ",Q32,IF(R32&lt;&gt;" ",R32,"12")))</f>
        <v>BANFIELD</v>
      </c>
      <c r="Q54" s="6">
        <v>12</v>
      </c>
    </row>
    <row r="55" spans="2:17" ht="18.75">
      <c r="C55" s="37" t="str">
        <f t="shared" si="7"/>
        <v>UAI - URQUIZA</v>
      </c>
      <c r="D55" s="37" t="s">
        <v>0</v>
      </c>
      <c r="E55" s="37" t="str">
        <f>P52</f>
        <v>ROSARIO CTRAL.</v>
      </c>
      <c r="F55" s="36"/>
      <c r="G55" s="37" t="str">
        <f>P60</f>
        <v>S. LORENZO DE A.</v>
      </c>
      <c r="H55" s="37"/>
      <c r="I55" s="42" t="str">
        <f>P61</f>
        <v>LIBRE</v>
      </c>
      <c r="P55" s="3" t="str">
        <f>+IF(P33&lt;&gt;" ",P33,IF(Q33&lt;&gt;" ",Q33,IF(R33&lt;&gt;" ",R33,"13")))</f>
        <v>RACING CLUB</v>
      </c>
      <c r="Q55" s="4">
        <v>13</v>
      </c>
    </row>
    <row r="56" spans="2:17" ht="18.75">
      <c r="C56" s="14"/>
      <c r="D56" s="14"/>
      <c r="E56" s="14"/>
      <c r="F56" s="14"/>
      <c r="G56" s="14"/>
      <c r="H56" s="14"/>
      <c r="I56" s="14"/>
      <c r="P56" s="5" t="str">
        <f>+IF(P34&lt;&gt;" ",P34,IF(Q34&lt;&gt;" ",Q34,IF(R34&lt;&gt;" ",R34,"14")))</f>
        <v>ESTUDIANTES DE L.P.</v>
      </c>
      <c r="Q56" s="6">
        <v>14</v>
      </c>
    </row>
    <row r="57" spans="2:17" ht="18.75">
      <c r="C57" s="33" t="s">
        <v>21</v>
      </c>
      <c r="D57" s="33"/>
      <c r="E57" s="33"/>
      <c r="F57" s="14"/>
      <c r="G57" s="34" t="s">
        <v>22</v>
      </c>
      <c r="H57" s="34"/>
      <c r="I57" s="34"/>
      <c r="P57" s="3" t="str">
        <f>+IF(P35&lt;&gt;" ",P35,IF(Q35&lt;&gt;" ",Q35,IF(R35&lt;&gt;" ",R35,"15")))</f>
        <v>SAT</v>
      </c>
      <c r="Q57" s="4">
        <v>15</v>
      </c>
    </row>
    <row r="58" spans="2:17" ht="18.75">
      <c r="C58" s="36"/>
      <c r="D58" s="36"/>
      <c r="E58" s="36"/>
      <c r="F58" s="36"/>
      <c r="G58" s="36"/>
      <c r="H58" s="36"/>
      <c r="I58" s="36"/>
      <c r="P58" s="5" t="str">
        <f>+IF(P36&lt;&gt;" ",P36,IF(Q36&lt;&gt;" ",Q36,IF(R36&lt;&gt;" ",R36,"16")))</f>
        <v>LIBRE</v>
      </c>
      <c r="Q58" s="6">
        <v>16</v>
      </c>
    </row>
    <row r="59" spans="2:17" ht="18.75">
      <c r="C59" s="37" t="str">
        <f>P62</f>
        <v>BELGRANO (CBA.)</v>
      </c>
      <c r="D59" s="37" t="s">
        <v>0</v>
      </c>
      <c r="E59" s="37" t="str">
        <f>P60</f>
        <v>S. LORENZO DE A.</v>
      </c>
      <c r="F59" s="36"/>
      <c r="G59" s="37" t="str">
        <f t="shared" ref="G59:G68" si="8">P50</f>
        <v>HURACÁN</v>
      </c>
      <c r="H59" s="37" t="s">
        <v>0</v>
      </c>
      <c r="I59" s="37" t="str">
        <f>P62</f>
        <v>BELGRANO (CBA.)</v>
      </c>
      <c r="P59" s="3" t="str">
        <f>+IF(P37&lt;&gt;" ",P37,IF(Q37&lt;&gt;" ",Q37,IF(R37&lt;&gt;" ",R37,"17")))</f>
        <v>RIVER PLATE</v>
      </c>
      <c r="Q59" s="4">
        <v>17</v>
      </c>
    </row>
    <row r="60" spans="2:17" ht="18.75">
      <c r="C60" s="42" t="str">
        <f>P61</f>
        <v>LIBRE</v>
      </c>
      <c r="D60" s="37"/>
      <c r="E60" s="37" t="str">
        <f>P59</f>
        <v>RIVER PLATE</v>
      </c>
      <c r="F60" s="36"/>
      <c r="G60" s="37" t="str">
        <f t="shared" si="8"/>
        <v>UAI - URQUIZA</v>
      </c>
      <c r="H60" s="37" t="s">
        <v>0</v>
      </c>
      <c r="I60" s="37" t="str">
        <f>P49</f>
        <v>BOCA JRS.</v>
      </c>
      <c r="P60" s="5" t="str">
        <f>+IF(P38&lt;&gt;" ",P38,IF(Q38&lt;&gt;" ",Q38,IF(R38&lt;&gt;" ",R38,"18")))</f>
        <v>S. LORENZO DE A.</v>
      </c>
      <c r="Q60" s="6">
        <v>18</v>
      </c>
    </row>
    <row r="61" spans="2:17" ht="18.75">
      <c r="C61" s="37" t="str">
        <f t="shared" ref="C61:C68" si="9">P43</f>
        <v>PLATENSE</v>
      </c>
      <c r="D61" s="37"/>
      <c r="E61" s="42" t="str">
        <f>P58</f>
        <v>LIBRE</v>
      </c>
      <c r="F61" s="36"/>
      <c r="G61" s="37" t="str">
        <f t="shared" si="8"/>
        <v>ROSARIO CTRAL.</v>
      </c>
      <c r="H61" s="37" t="s">
        <v>0</v>
      </c>
      <c r="I61" s="37" t="str">
        <f>P48</f>
        <v>DEF. DE BELGRANO</v>
      </c>
      <c r="P61" s="3" t="str">
        <f>+IF(P39&lt;&gt;" ",P39,IF(Q39&lt;&gt;" ",Q39,IF(R39&lt;&gt;" ",R39,"19")))</f>
        <v>LIBRE</v>
      </c>
      <c r="Q61" s="4">
        <v>19</v>
      </c>
    </row>
    <row r="62" spans="2:17" ht="18.75">
      <c r="C62" s="42" t="str">
        <f t="shared" si="9"/>
        <v>LIBRE</v>
      </c>
      <c r="D62" s="37"/>
      <c r="E62" s="37" t="str">
        <f>P57</f>
        <v>SAT</v>
      </c>
      <c r="F62" s="36"/>
      <c r="G62" s="37" t="str">
        <f t="shared" si="8"/>
        <v>F.C. OESTE</v>
      </c>
      <c r="H62" s="37" t="s">
        <v>0</v>
      </c>
      <c r="I62" s="37" t="str">
        <f>P47</f>
        <v>EL PORVENIR</v>
      </c>
      <c r="P62" s="3" t="str">
        <f>+IF(P40&lt;&gt;" ",P40,IF(Q40&lt;&gt;" ",Q40,IF(R40&lt;&gt;" ",R40,"20")))</f>
        <v>BELGRANO (CBA.)</v>
      </c>
      <c r="Q62" s="6">
        <v>20</v>
      </c>
    </row>
    <row r="63" spans="2:17" ht="18.75">
      <c r="C63" s="37" t="str">
        <f t="shared" si="9"/>
        <v>INDEPENDIENTE</v>
      </c>
      <c r="D63" s="37" t="s">
        <v>0</v>
      </c>
      <c r="E63" s="37" t="str">
        <f>P56</f>
        <v>ESTUDIANTES DE L.P.</v>
      </c>
      <c r="F63" s="36"/>
      <c r="G63" s="37" t="str">
        <f t="shared" si="8"/>
        <v>BANFIELD</v>
      </c>
      <c r="H63" s="37" t="s">
        <v>0</v>
      </c>
      <c r="I63" s="37" t="str">
        <f>P46</f>
        <v>G. Y ESGRIMA L.P.</v>
      </c>
    </row>
    <row r="64" spans="2:17" ht="18.75">
      <c r="C64" s="37" t="str">
        <f t="shared" si="9"/>
        <v>G. Y ESGRIMA L.P.</v>
      </c>
      <c r="D64" s="37" t="s">
        <v>0</v>
      </c>
      <c r="E64" s="37" t="str">
        <f>P55</f>
        <v>RACING CLUB</v>
      </c>
      <c r="F64" s="36"/>
      <c r="G64" s="37" t="str">
        <f t="shared" si="8"/>
        <v>RACING CLUB</v>
      </c>
      <c r="H64" s="37" t="s">
        <v>0</v>
      </c>
      <c r="I64" s="37" t="str">
        <f>P45</f>
        <v>INDEPENDIENTE</v>
      </c>
    </row>
    <row r="65" spans="3:9" ht="18.75">
      <c r="C65" s="37" t="str">
        <f t="shared" si="9"/>
        <v>EL PORVENIR</v>
      </c>
      <c r="D65" s="37" t="s">
        <v>0</v>
      </c>
      <c r="E65" s="37" t="str">
        <f>P54</f>
        <v>BANFIELD</v>
      </c>
      <c r="F65" s="36"/>
      <c r="G65" s="37" t="str">
        <f t="shared" si="8"/>
        <v>ESTUDIANTES DE L.P.</v>
      </c>
      <c r="H65" s="37"/>
      <c r="I65" s="42" t="str">
        <f>P44</f>
        <v>LIBRE</v>
      </c>
    </row>
    <row r="66" spans="3:9" ht="18.75">
      <c r="C66" s="37" t="str">
        <f t="shared" si="9"/>
        <v>DEF. DE BELGRANO</v>
      </c>
      <c r="D66" s="37" t="s">
        <v>0</v>
      </c>
      <c r="E66" s="37" t="str">
        <f>P53</f>
        <v>F.C. OESTE</v>
      </c>
      <c r="F66" s="36"/>
      <c r="G66" s="37" t="str">
        <f t="shared" si="8"/>
        <v>SAT</v>
      </c>
      <c r="H66" s="37" t="s">
        <v>0</v>
      </c>
      <c r="I66" s="37" t="str">
        <f>P43</f>
        <v>PLATENSE</v>
      </c>
    </row>
    <row r="67" spans="3:9" ht="18.75">
      <c r="C67" s="37" t="str">
        <f t="shared" si="9"/>
        <v>BOCA JRS.</v>
      </c>
      <c r="D67" s="37" t="s">
        <v>0</v>
      </c>
      <c r="E67" s="37" t="str">
        <f>P52</f>
        <v>ROSARIO CTRAL.</v>
      </c>
      <c r="F67" s="36"/>
      <c r="G67" s="42" t="str">
        <f t="shared" si="8"/>
        <v>LIBRE</v>
      </c>
      <c r="H67" s="37"/>
      <c r="I67" s="42" t="str">
        <f>P61</f>
        <v>LIBRE</v>
      </c>
    </row>
    <row r="68" spans="3:9" ht="18.75">
      <c r="C68" s="37" t="str">
        <f t="shared" si="9"/>
        <v>HURACÁN</v>
      </c>
      <c r="D68" s="37" t="s">
        <v>0</v>
      </c>
      <c r="E68" s="37" t="str">
        <f>P51</f>
        <v>UAI - URQUIZA</v>
      </c>
      <c r="F68" s="36"/>
      <c r="G68" s="37" t="str">
        <f t="shared" si="8"/>
        <v>RIVER PLATE</v>
      </c>
      <c r="H68" s="37" t="s">
        <v>0</v>
      </c>
      <c r="I68" s="37" t="str">
        <f>P60</f>
        <v>S. LORENZO DE A.</v>
      </c>
    </row>
    <row r="69" spans="3:9" ht="18.75">
      <c r="C69" s="14"/>
      <c r="D69" s="14"/>
      <c r="E69" s="14"/>
      <c r="F69" s="14"/>
      <c r="G69" s="14"/>
      <c r="H69" s="14"/>
      <c r="I69" s="14"/>
    </row>
    <row r="70" spans="3:9" ht="18.75">
      <c r="C70" s="33" t="s">
        <v>23</v>
      </c>
      <c r="D70" s="33"/>
      <c r="E70" s="33"/>
      <c r="F70" s="14"/>
      <c r="G70" s="34" t="s">
        <v>24</v>
      </c>
      <c r="H70" s="34"/>
      <c r="I70" s="34"/>
    </row>
    <row r="71" spans="3:9" ht="18.75">
      <c r="C71" s="36"/>
      <c r="D71" s="36"/>
      <c r="E71" s="36"/>
      <c r="F71" s="36"/>
      <c r="G71" s="36"/>
      <c r="H71" s="36"/>
      <c r="I71" s="36"/>
    </row>
    <row r="72" spans="3:9" ht="18.75">
      <c r="C72" s="37" t="str">
        <f>P62</f>
        <v>BELGRANO (CBA.)</v>
      </c>
      <c r="D72" s="37" t="s">
        <v>0</v>
      </c>
      <c r="E72" s="37" t="str">
        <f>P59</f>
        <v>RIVER PLATE</v>
      </c>
      <c r="F72" s="36"/>
      <c r="G72" s="37" t="str">
        <f t="shared" ref="G72:G81" si="10">P49</f>
        <v>BOCA JRS.</v>
      </c>
      <c r="H72" s="37" t="s">
        <v>0</v>
      </c>
      <c r="I72" s="37" t="str">
        <f>P62</f>
        <v>BELGRANO (CBA.)</v>
      </c>
    </row>
    <row r="73" spans="3:9" ht="18.75">
      <c r="C73" s="37" t="str">
        <f>P60</f>
        <v>S. LORENZO DE A.</v>
      </c>
      <c r="D73" s="37"/>
      <c r="E73" s="42" t="str">
        <f>P58</f>
        <v>LIBRE</v>
      </c>
      <c r="F73" s="36"/>
      <c r="G73" s="37" t="str">
        <f t="shared" si="10"/>
        <v>HURACÁN</v>
      </c>
      <c r="H73" s="37" t="s">
        <v>0</v>
      </c>
      <c r="I73" s="37" t="str">
        <f>P48</f>
        <v>DEF. DE BELGRANO</v>
      </c>
    </row>
    <row r="74" spans="3:9" ht="18.75">
      <c r="C74" s="42" t="str">
        <f>P61</f>
        <v>LIBRE</v>
      </c>
      <c r="D74" s="37"/>
      <c r="E74" s="37" t="str">
        <f>P57</f>
        <v>SAT</v>
      </c>
      <c r="F74" s="36"/>
      <c r="G74" s="37" t="str">
        <f t="shared" si="10"/>
        <v>UAI - URQUIZA</v>
      </c>
      <c r="H74" s="37" t="s">
        <v>0</v>
      </c>
      <c r="I74" s="37" t="str">
        <f>P47</f>
        <v>EL PORVENIR</v>
      </c>
    </row>
    <row r="75" spans="3:9" ht="18.75">
      <c r="C75" s="37" t="str">
        <f t="shared" ref="C75:C81" si="11">P43</f>
        <v>PLATENSE</v>
      </c>
      <c r="D75" s="37" t="s">
        <v>0</v>
      </c>
      <c r="E75" s="37" t="str">
        <f>P56</f>
        <v>ESTUDIANTES DE L.P.</v>
      </c>
      <c r="F75" s="36"/>
      <c r="G75" s="37" t="str">
        <f t="shared" si="10"/>
        <v>ROSARIO CTRAL.</v>
      </c>
      <c r="H75" s="37" t="s">
        <v>0</v>
      </c>
      <c r="I75" s="37" t="str">
        <f>P46</f>
        <v>G. Y ESGRIMA L.P.</v>
      </c>
    </row>
    <row r="76" spans="3:9" ht="18.75">
      <c r="C76" s="42" t="str">
        <f t="shared" si="11"/>
        <v>LIBRE</v>
      </c>
      <c r="D76" s="37"/>
      <c r="E76" s="37" t="str">
        <f>P55</f>
        <v>RACING CLUB</v>
      </c>
      <c r="F76" s="36"/>
      <c r="G76" s="37" t="str">
        <f t="shared" si="10"/>
        <v>F.C. OESTE</v>
      </c>
      <c r="H76" s="37" t="s">
        <v>0</v>
      </c>
      <c r="I76" s="37" t="str">
        <f>P45</f>
        <v>INDEPENDIENTE</v>
      </c>
    </row>
    <row r="77" spans="3:9" ht="18.75">
      <c r="C77" s="37" t="str">
        <f t="shared" si="11"/>
        <v>INDEPENDIENTE</v>
      </c>
      <c r="D77" s="37" t="s">
        <v>0</v>
      </c>
      <c r="E77" s="37" t="str">
        <f>P54</f>
        <v>BANFIELD</v>
      </c>
      <c r="F77" s="36"/>
      <c r="G77" s="37" t="str">
        <f t="shared" si="10"/>
        <v>BANFIELD</v>
      </c>
      <c r="H77" s="37"/>
      <c r="I77" s="42" t="str">
        <f>P44</f>
        <v>LIBRE</v>
      </c>
    </row>
    <row r="78" spans="3:9" ht="18.75">
      <c r="C78" s="37" t="str">
        <f t="shared" si="11"/>
        <v>G. Y ESGRIMA L.P.</v>
      </c>
      <c r="D78" s="37" t="s">
        <v>0</v>
      </c>
      <c r="E78" s="37" t="str">
        <f>P53</f>
        <v>F.C. OESTE</v>
      </c>
      <c r="F78" s="36"/>
      <c r="G78" s="37" t="str">
        <f t="shared" si="10"/>
        <v>RACING CLUB</v>
      </c>
      <c r="H78" s="37" t="s">
        <v>0</v>
      </c>
      <c r="I78" s="37" t="str">
        <f>P43</f>
        <v>PLATENSE</v>
      </c>
    </row>
    <row r="79" spans="3:9" ht="18.75">
      <c r="C79" s="37" t="str">
        <f t="shared" si="11"/>
        <v>EL PORVENIR</v>
      </c>
      <c r="D79" s="37" t="s">
        <v>0</v>
      </c>
      <c r="E79" s="37" t="str">
        <f>P52</f>
        <v>ROSARIO CTRAL.</v>
      </c>
      <c r="F79" s="36"/>
      <c r="G79" s="37" t="str">
        <f t="shared" si="10"/>
        <v>ESTUDIANTES DE L.P.</v>
      </c>
      <c r="H79" s="37"/>
      <c r="I79" s="42" t="str">
        <f>P61</f>
        <v>LIBRE</v>
      </c>
    </row>
    <row r="80" spans="3:9" ht="18.75">
      <c r="C80" s="37" t="str">
        <f t="shared" si="11"/>
        <v>DEF. DE BELGRANO</v>
      </c>
      <c r="D80" s="37" t="s">
        <v>0</v>
      </c>
      <c r="E80" s="37" t="str">
        <f>P51</f>
        <v>UAI - URQUIZA</v>
      </c>
      <c r="F80" s="36"/>
      <c r="G80" s="37" t="str">
        <f t="shared" si="10"/>
        <v>SAT</v>
      </c>
      <c r="H80" s="37" t="s">
        <v>0</v>
      </c>
      <c r="I80" s="37" t="str">
        <f>P60</f>
        <v>S. LORENZO DE A.</v>
      </c>
    </row>
    <row r="81" spans="3:9" ht="18.75">
      <c r="C81" s="37" t="str">
        <f t="shared" si="11"/>
        <v>BOCA JRS.</v>
      </c>
      <c r="D81" s="37" t="s">
        <v>0</v>
      </c>
      <c r="E81" s="37" t="str">
        <f>P50</f>
        <v>HURACÁN</v>
      </c>
      <c r="F81" s="36"/>
      <c r="G81" s="42" t="str">
        <f t="shared" si="10"/>
        <v>LIBRE</v>
      </c>
      <c r="H81" s="37"/>
      <c r="I81" s="37" t="str">
        <f>P59</f>
        <v>RIVER PLATE</v>
      </c>
    </row>
    <row r="82" spans="3:9" ht="18.75">
      <c r="C82" s="14"/>
      <c r="D82" s="14"/>
      <c r="E82" s="14"/>
      <c r="F82" s="14"/>
      <c r="G82" s="14"/>
      <c r="H82" s="14"/>
      <c r="I82" s="14"/>
    </row>
    <row r="83" spans="3:9" ht="18.75">
      <c r="C83" s="33" t="s">
        <v>25</v>
      </c>
      <c r="D83" s="33"/>
      <c r="E83" s="33"/>
      <c r="F83" s="14"/>
      <c r="G83" s="34" t="s">
        <v>26</v>
      </c>
      <c r="H83" s="34"/>
      <c r="I83" s="34"/>
    </row>
    <row r="84" spans="3:9" ht="18.75">
      <c r="C84" s="36"/>
      <c r="D84" s="36"/>
      <c r="E84" s="36"/>
      <c r="F84" s="36"/>
      <c r="G84" s="36"/>
      <c r="H84" s="36"/>
      <c r="I84" s="36"/>
    </row>
    <row r="85" spans="3:9" ht="18.75">
      <c r="C85" s="37" t="str">
        <f>P62</f>
        <v>BELGRANO (CBA.)</v>
      </c>
      <c r="D85" s="37"/>
      <c r="E85" s="42" t="str">
        <f>P58</f>
        <v>LIBRE</v>
      </c>
      <c r="F85" s="36"/>
      <c r="G85" s="37" t="str">
        <f t="shared" ref="G85:G94" si="12">P48</f>
        <v>DEF. DE BELGRANO</v>
      </c>
      <c r="H85" s="37" t="s">
        <v>0</v>
      </c>
      <c r="I85" s="37" t="str">
        <f>P62</f>
        <v>BELGRANO (CBA.)</v>
      </c>
    </row>
    <row r="86" spans="3:9" ht="18.75">
      <c r="C86" s="37" t="str">
        <f>P59</f>
        <v>RIVER PLATE</v>
      </c>
      <c r="D86" s="37" t="s">
        <v>0</v>
      </c>
      <c r="E86" s="37" t="str">
        <f>P57</f>
        <v>SAT</v>
      </c>
      <c r="F86" s="36"/>
      <c r="G86" s="37" t="str">
        <f t="shared" si="12"/>
        <v>BOCA JRS.</v>
      </c>
      <c r="H86" s="37" t="s">
        <v>0</v>
      </c>
      <c r="I86" s="37" t="str">
        <f>P47</f>
        <v>EL PORVENIR</v>
      </c>
    </row>
    <row r="87" spans="3:9" ht="18.75">
      <c r="C87" s="37" t="str">
        <f>P60</f>
        <v>S. LORENZO DE A.</v>
      </c>
      <c r="D87" s="37" t="s">
        <v>0</v>
      </c>
      <c r="E87" s="37" t="str">
        <f>P56</f>
        <v>ESTUDIANTES DE L.P.</v>
      </c>
      <c r="F87" s="36"/>
      <c r="G87" s="37" t="str">
        <f t="shared" si="12"/>
        <v>HURACÁN</v>
      </c>
      <c r="H87" s="37" t="s">
        <v>0</v>
      </c>
      <c r="I87" s="37" t="str">
        <f>P46</f>
        <v>G. Y ESGRIMA L.P.</v>
      </c>
    </row>
    <row r="88" spans="3:9" ht="18.75">
      <c r="C88" s="42" t="str">
        <f>P61</f>
        <v>LIBRE</v>
      </c>
      <c r="D88" s="37"/>
      <c r="E88" s="37" t="str">
        <f>P55</f>
        <v>RACING CLUB</v>
      </c>
      <c r="F88" s="36"/>
      <c r="G88" s="37" t="str">
        <f t="shared" si="12"/>
        <v>UAI - URQUIZA</v>
      </c>
      <c r="H88" s="37" t="s">
        <v>0</v>
      </c>
      <c r="I88" s="37" t="str">
        <f>P45</f>
        <v>INDEPENDIENTE</v>
      </c>
    </row>
    <row r="89" spans="3:9" ht="18.75">
      <c r="C89" s="37" t="str">
        <f t="shared" ref="C89:C94" si="13">P43</f>
        <v>PLATENSE</v>
      </c>
      <c r="D89" s="37" t="s">
        <v>0</v>
      </c>
      <c r="E89" s="37" t="str">
        <f>P54</f>
        <v>BANFIELD</v>
      </c>
      <c r="F89" s="36"/>
      <c r="G89" s="37" t="str">
        <f t="shared" si="12"/>
        <v>ROSARIO CTRAL.</v>
      </c>
      <c r="H89" s="37"/>
      <c r="I89" s="42" t="str">
        <f>P44</f>
        <v>LIBRE</v>
      </c>
    </row>
    <row r="90" spans="3:9" ht="18.75">
      <c r="C90" s="42" t="str">
        <f t="shared" si="13"/>
        <v>LIBRE</v>
      </c>
      <c r="D90" s="37"/>
      <c r="E90" s="37" t="str">
        <f>P53</f>
        <v>F.C. OESTE</v>
      </c>
      <c r="F90" s="36"/>
      <c r="G90" s="37" t="str">
        <f t="shared" si="12"/>
        <v>F.C. OESTE</v>
      </c>
      <c r="H90" s="37" t="s">
        <v>0</v>
      </c>
      <c r="I90" s="37" t="str">
        <f>P43</f>
        <v>PLATENSE</v>
      </c>
    </row>
    <row r="91" spans="3:9" ht="18.75">
      <c r="C91" s="37" t="str">
        <f t="shared" si="13"/>
        <v>INDEPENDIENTE</v>
      </c>
      <c r="D91" s="37" t="s">
        <v>0</v>
      </c>
      <c r="E91" s="37" t="str">
        <f>P52</f>
        <v>ROSARIO CTRAL.</v>
      </c>
      <c r="F91" s="36"/>
      <c r="G91" s="37" t="str">
        <f t="shared" si="12"/>
        <v>BANFIELD</v>
      </c>
      <c r="H91" s="37"/>
      <c r="I91" s="42" t="str">
        <f>P61</f>
        <v>LIBRE</v>
      </c>
    </row>
    <row r="92" spans="3:9" ht="18.75">
      <c r="C92" s="37" t="str">
        <f t="shared" si="13"/>
        <v>G. Y ESGRIMA L.P.</v>
      </c>
      <c r="D92" s="37" t="s">
        <v>0</v>
      </c>
      <c r="E92" s="37" t="str">
        <f>P51</f>
        <v>UAI - URQUIZA</v>
      </c>
      <c r="F92" s="36"/>
      <c r="G92" s="37" t="str">
        <f t="shared" si="12"/>
        <v>RACING CLUB</v>
      </c>
      <c r="H92" s="37" t="s">
        <v>0</v>
      </c>
      <c r="I92" s="37" t="str">
        <f>P60</f>
        <v>S. LORENZO DE A.</v>
      </c>
    </row>
    <row r="93" spans="3:9" ht="18.75">
      <c r="C93" s="37" t="str">
        <f t="shared" si="13"/>
        <v>EL PORVENIR</v>
      </c>
      <c r="D93" s="37" t="s">
        <v>0</v>
      </c>
      <c r="E93" s="37" t="str">
        <f>P50</f>
        <v>HURACÁN</v>
      </c>
      <c r="F93" s="36"/>
      <c r="G93" s="37" t="str">
        <f t="shared" si="12"/>
        <v>ESTUDIANTES DE L.P.</v>
      </c>
      <c r="H93" s="37" t="s">
        <v>0</v>
      </c>
      <c r="I93" s="37" t="str">
        <f>P59</f>
        <v>RIVER PLATE</v>
      </c>
    </row>
    <row r="94" spans="3:9" ht="18.75">
      <c r="C94" s="37" t="str">
        <f t="shared" si="13"/>
        <v>DEF. DE BELGRANO</v>
      </c>
      <c r="D94" s="37" t="s">
        <v>0</v>
      </c>
      <c r="E94" s="37" t="str">
        <f>P49</f>
        <v>BOCA JRS.</v>
      </c>
      <c r="F94" s="36"/>
      <c r="G94" s="37" t="str">
        <f t="shared" si="12"/>
        <v>SAT</v>
      </c>
      <c r="H94" s="37"/>
      <c r="I94" s="42" t="str">
        <f>P58</f>
        <v>LIBRE</v>
      </c>
    </row>
    <row r="95" spans="3:9" ht="18.75">
      <c r="C95" s="16"/>
      <c r="D95" s="16"/>
      <c r="E95" s="17"/>
      <c r="F95" s="14"/>
      <c r="G95" s="16"/>
      <c r="H95" s="16"/>
      <c r="I95" s="17"/>
    </row>
    <row r="96" spans="3:9" ht="18.75">
      <c r="C96" s="33" t="s">
        <v>27</v>
      </c>
      <c r="D96" s="33"/>
      <c r="E96" s="33"/>
      <c r="F96" s="14"/>
      <c r="G96" s="34" t="s">
        <v>28</v>
      </c>
      <c r="H96" s="34"/>
      <c r="I96" s="34"/>
    </row>
    <row r="97" spans="3:9" ht="18.75">
      <c r="C97" s="36"/>
      <c r="D97" s="36"/>
      <c r="E97" s="36"/>
      <c r="F97" s="36"/>
      <c r="G97" s="36"/>
      <c r="H97" s="36"/>
      <c r="I97" s="36"/>
    </row>
    <row r="98" spans="3:9" ht="18.75">
      <c r="C98" s="37" t="str">
        <f>P62</f>
        <v>BELGRANO (CBA.)</v>
      </c>
      <c r="D98" s="37" t="s">
        <v>0</v>
      </c>
      <c r="E98" s="37" t="str">
        <f>P57</f>
        <v>SAT</v>
      </c>
      <c r="F98" s="36"/>
      <c r="G98" s="37" t="str">
        <f t="shared" ref="G98:G107" si="14">P47</f>
        <v>EL PORVENIR</v>
      </c>
      <c r="H98" s="37" t="s">
        <v>0</v>
      </c>
      <c r="I98" s="37" t="str">
        <f>P62</f>
        <v>BELGRANO (CBA.)</v>
      </c>
    </row>
    <row r="99" spans="3:9" ht="18.75">
      <c r="C99" s="42" t="str">
        <f>P58</f>
        <v>LIBRE</v>
      </c>
      <c r="D99" s="37"/>
      <c r="E99" s="37" t="str">
        <f>P56</f>
        <v>ESTUDIANTES DE L.P.</v>
      </c>
      <c r="F99" s="36"/>
      <c r="G99" s="37" t="str">
        <f t="shared" si="14"/>
        <v>DEF. DE BELGRANO</v>
      </c>
      <c r="H99" s="37" t="s">
        <v>0</v>
      </c>
      <c r="I99" s="37" t="str">
        <f>P46</f>
        <v>G. Y ESGRIMA L.P.</v>
      </c>
    </row>
    <row r="100" spans="3:9" ht="18.75">
      <c r="C100" s="37" t="str">
        <f>P59</f>
        <v>RIVER PLATE</v>
      </c>
      <c r="D100" s="37" t="s">
        <v>0</v>
      </c>
      <c r="E100" s="37" t="str">
        <f>P55</f>
        <v>RACING CLUB</v>
      </c>
      <c r="F100" s="36"/>
      <c r="G100" s="37" t="str">
        <f t="shared" si="14"/>
        <v>BOCA JRS.</v>
      </c>
      <c r="H100" s="37" t="s">
        <v>0</v>
      </c>
      <c r="I100" s="37" t="str">
        <f>P45</f>
        <v>INDEPENDIENTE</v>
      </c>
    </row>
    <row r="101" spans="3:9" ht="18.75">
      <c r="C101" s="37" t="str">
        <f>P60</f>
        <v>S. LORENZO DE A.</v>
      </c>
      <c r="D101" s="37" t="s">
        <v>0</v>
      </c>
      <c r="E101" s="37" t="str">
        <f>P54</f>
        <v>BANFIELD</v>
      </c>
      <c r="F101" s="36"/>
      <c r="G101" s="37" t="str">
        <f t="shared" si="14"/>
        <v>HURACÁN</v>
      </c>
      <c r="H101" s="37"/>
      <c r="I101" s="42" t="str">
        <f>P44</f>
        <v>LIBRE</v>
      </c>
    </row>
    <row r="102" spans="3:9" ht="18.75">
      <c r="C102" s="42" t="str">
        <f>P61</f>
        <v>LIBRE</v>
      </c>
      <c r="D102" s="37"/>
      <c r="E102" s="37" t="str">
        <f>P53</f>
        <v>F.C. OESTE</v>
      </c>
      <c r="F102" s="36"/>
      <c r="G102" s="37" t="str">
        <f t="shared" si="14"/>
        <v>UAI - URQUIZA</v>
      </c>
      <c r="H102" s="37" t="s">
        <v>0</v>
      </c>
      <c r="I102" s="37" t="str">
        <f>P43</f>
        <v>PLATENSE</v>
      </c>
    </row>
    <row r="103" spans="3:9" ht="18.75">
      <c r="C103" s="37" t="str">
        <f>P43</f>
        <v>PLATENSE</v>
      </c>
      <c r="D103" s="37" t="s">
        <v>0</v>
      </c>
      <c r="E103" s="37" t="str">
        <f>P52</f>
        <v>ROSARIO CTRAL.</v>
      </c>
      <c r="F103" s="36"/>
      <c r="G103" s="37" t="str">
        <f t="shared" si="14"/>
        <v>ROSARIO CTRAL.</v>
      </c>
      <c r="H103" s="37"/>
      <c r="I103" s="42" t="str">
        <f>P61</f>
        <v>LIBRE</v>
      </c>
    </row>
    <row r="104" spans="3:9" ht="18.75">
      <c r="C104" s="42" t="str">
        <f>P44</f>
        <v>LIBRE</v>
      </c>
      <c r="D104" s="37"/>
      <c r="E104" s="37" t="str">
        <f>P51</f>
        <v>UAI - URQUIZA</v>
      </c>
      <c r="F104" s="36"/>
      <c r="G104" s="37" t="str">
        <f t="shared" si="14"/>
        <v>F.C. OESTE</v>
      </c>
      <c r="H104" s="37" t="s">
        <v>0</v>
      </c>
      <c r="I104" s="37" t="str">
        <f>P60</f>
        <v>S. LORENZO DE A.</v>
      </c>
    </row>
    <row r="105" spans="3:9" ht="18.75">
      <c r="C105" s="37" t="str">
        <f>P45</f>
        <v>INDEPENDIENTE</v>
      </c>
      <c r="D105" s="37" t="s">
        <v>0</v>
      </c>
      <c r="E105" s="37" t="str">
        <f>P50</f>
        <v>HURACÁN</v>
      </c>
      <c r="F105" s="36"/>
      <c r="G105" s="37" t="str">
        <f t="shared" si="14"/>
        <v>BANFIELD</v>
      </c>
      <c r="H105" s="37" t="s">
        <v>0</v>
      </c>
      <c r="I105" s="37" t="str">
        <f>P59</f>
        <v>RIVER PLATE</v>
      </c>
    </row>
    <row r="106" spans="3:9" ht="18.75">
      <c r="C106" s="37" t="str">
        <f>P46</f>
        <v>G. Y ESGRIMA L.P.</v>
      </c>
      <c r="D106" s="37" t="s">
        <v>0</v>
      </c>
      <c r="E106" s="37" t="str">
        <f>P49</f>
        <v>BOCA JRS.</v>
      </c>
      <c r="F106" s="36"/>
      <c r="G106" s="37" t="str">
        <f t="shared" si="14"/>
        <v>RACING CLUB</v>
      </c>
      <c r="H106" s="37"/>
      <c r="I106" s="42" t="str">
        <f>P58</f>
        <v>LIBRE</v>
      </c>
    </row>
    <row r="107" spans="3:9" ht="18.75">
      <c r="C107" s="37" t="str">
        <f>P47</f>
        <v>EL PORVENIR</v>
      </c>
      <c r="D107" s="37" t="s">
        <v>0</v>
      </c>
      <c r="E107" s="37" t="str">
        <f>P48</f>
        <v>DEF. DE BELGRANO</v>
      </c>
      <c r="F107" s="36"/>
      <c r="G107" s="37" t="str">
        <f t="shared" si="14"/>
        <v>ESTUDIANTES DE L.P.</v>
      </c>
      <c r="H107" s="37" t="s">
        <v>0</v>
      </c>
      <c r="I107" s="37" t="str">
        <f>P57</f>
        <v>SAT</v>
      </c>
    </row>
    <row r="108" spans="3:9" ht="18.75">
      <c r="C108" s="36"/>
      <c r="D108" s="36"/>
      <c r="E108" s="36"/>
      <c r="F108" s="36"/>
      <c r="G108" s="36"/>
      <c r="H108" s="36"/>
      <c r="I108" s="36"/>
    </row>
    <row r="109" spans="3:9" ht="18.75">
      <c r="C109" s="33" t="s">
        <v>29</v>
      </c>
      <c r="D109" s="33"/>
      <c r="E109" s="33"/>
      <c r="F109" s="14"/>
      <c r="G109" s="34" t="s">
        <v>30</v>
      </c>
      <c r="H109" s="34"/>
      <c r="I109" s="34"/>
    </row>
    <row r="110" spans="3:9" ht="18.75">
      <c r="C110" s="36"/>
      <c r="D110" s="36"/>
      <c r="E110" s="36"/>
      <c r="F110" s="36"/>
      <c r="G110" s="36"/>
      <c r="H110" s="36"/>
      <c r="I110" s="36"/>
    </row>
    <row r="111" spans="3:9" ht="18.75">
      <c r="C111" s="37" t="str">
        <f>P62</f>
        <v>BELGRANO (CBA.)</v>
      </c>
      <c r="D111" s="37" t="s">
        <v>0</v>
      </c>
      <c r="E111" s="37" t="str">
        <f>P56</f>
        <v>ESTUDIANTES DE L.P.</v>
      </c>
      <c r="F111" s="36"/>
      <c r="G111" s="37" t="str">
        <f t="shared" ref="G111:G120" si="15">P46</f>
        <v>G. Y ESGRIMA L.P.</v>
      </c>
      <c r="H111" s="37" t="s">
        <v>0</v>
      </c>
      <c r="I111" s="37" t="str">
        <f>P62</f>
        <v>BELGRANO (CBA.)</v>
      </c>
    </row>
    <row r="112" spans="3:9" ht="18.75">
      <c r="C112" s="37" t="str">
        <f>P57</f>
        <v>SAT</v>
      </c>
      <c r="D112" s="37" t="s">
        <v>0</v>
      </c>
      <c r="E112" s="37" t="str">
        <f>P55</f>
        <v>RACING CLUB</v>
      </c>
      <c r="F112" s="36"/>
      <c r="G112" s="37" t="str">
        <f t="shared" si="15"/>
        <v>EL PORVENIR</v>
      </c>
      <c r="H112" s="37" t="s">
        <v>0</v>
      </c>
      <c r="I112" s="37" t="str">
        <f>P45</f>
        <v>INDEPENDIENTE</v>
      </c>
    </row>
    <row r="113" spans="3:9" ht="18.75">
      <c r="C113" s="42" t="str">
        <f>P58</f>
        <v>LIBRE</v>
      </c>
      <c r="D113" s="37"/>
      <c r="E113" s="37" t="str">
        <f>P54</f>
        <v>BANFIELD</v>
      </c>
      <c r="F113" s="36"/>
      <c r="G113" s="37" t="str">
        <f t="shared" si="15"/>
        <v>DEF. DE BELGRANO</v>
      </c>
      <c r="H113" s="37"/>
      <c r="I113" s="42" t="str">
        <f>P44</f>
        <v>LIBRE</v>
      </c>
    </row>
    <row r="114" spans="3:9" ht="18.75">
      <c r="C114" s="37" t="str">
        <f>P59</f>
        <v>RIVER PLATE</v>
      </c>
      <c r="D114" s="37" t="s">
        <v>0</v>
      </c>
      <c r="E114" s="37" t="str">
        <f>P53</f>
        <v>F.C. OESTE</v>
      </c>
      <c r="F114" s="36"/>
      <c r="G114" s="37" t="str">
        <f t="shared" si="15"/>
        <v>BOCA JRS.</v>
      </c>
      <c r="H114" s="37" t="s">
        <v>0</v>
      </c>
      <c r="I114" s="37" t="str">
        <f>P43</f>
        <v>PLATENSE</v>
      </c>
    </row>
    <row r="115" spans="3:9" ht="18.75">
      <c r="C115" s="37" t="str">
        <f>P60</f>
        <v>S. LORENZO DE A.</v>
      </c>
      <c r="D115" s="37" t="s">
        <v>0</v>
      </c>
      <c r="E115" s="37" t="str">
        <f>P52</f>
        <v>ROSARIO CTRAL.</v>
      </c>
      <c r="F115" s="36"/>
      <c r="G115" s="37" t="str">
        <f t="shared" si="15"/>
        <v>HURACÁN</v>
      </c>
      <c r="H115" s="37"/>
      <c r="I115" s="42" t="str">
        <f>P61</f>
        <v>LIBRE</v>
      </c>
    </row>
    <row r="116" spans="3:9" ht="18.75">
      <c r="C116" s="42" t="str">
        <f>P61</f>
        <v>LIBRE</v>
      </c>
      <c r="D116" s="37"/>
      <c r="E116" s="37" t="str">
        <f>P51</f>
        <v>UAI - URQUIZA</v>
      </c>
      <c r="F116" s="36"/>
      <c r="G116" s="37" t="str">
        <f t="shared" si="15"/>
        <v>UAI - URQUIZA</v>
      </c>
      <c r="H116" s="37" t="s">
        <v>0</v>
      </c>
      <c r="I116" s="37" t="str">
        <f>P60</f>
        <v>S. LORENZO DE A.</v>
      </c>
    </row>
    <row r="117" spans="3:9" ht="18.75">
      <c r="C117" s="37" t="str">
        <f>P43</f>
        <v>PLATENSE</v>
      </c>
      <c r="D117" s="37" t="s">
        <v>0</v>
      </c>
      <c r="E117" s="37" t="str">
        <f>P50</f>
        <v>HURACÁN</v>
      </c>
      <c r="F117" s="36"/>
      <c r="G117" s="37" t="str">
        <f t="shared" si="15"/>
        <v>ROSARIO CTRAL.</v>
      </c>
      <c r="H117" s="37" t="s">
        <v>0</v>
      </c>
      <c r="I117" s="37" t="str">
        <f>P59</f>
        <v>RIVER PLATE</v>
      </c>
    </row>
    <row r="118" spans="3:9" ht="18.75">
      <c r="C118" s="42" t="str">
        <f>P44</f>
        <v>LIBRE</v>
      </c>
      <c r="D118" s="37"/>
      <c r="E118" s="37" t="str">
        <f>P49</f>
        <v>BOCA JRS.</v>
      </c>
      <c r="F118" s="36"/>
      <c r="G118" s="37" t="str">
        <f t="shared" si="15"/>
        <v>F.C. OESTE</v>
      </c>
      <c r="H118" s="37"/>
      <c r="I118" s="42" t="str">
        <f>P58</f>
        <v>LIBRE</v>
      </c>
    </row>
    <row r="119" spans="3:9" ht="18.75">
      <c r="C119" s="37" t="str">
        <f>P45</f>
        <v>INDEPENDIENTE</v>
      </c>
      <c r="D119" s="37" t="s">
        <v>0</v>
      </c>
      <c r="E119" s="37" t="str">
        <f>P48</f>
        <v>DEF. DE BELGRANO</v>
      </c>
      <c r="F119" s="36"/>
      <c r="G119" s="37" t="str">
        <f t="shared" si="15"/>
        <v>BANFIELD</v>
      </c>
      <c r="H119" s="37" t="s">
        <v>0</v>
      </c>
      <c r="I119" s="37" t="str">
        <f>P57</f>
        <v>SAT</v>
      </c>
    </row>
    <row r="120" spans="3:9" ht="18.75">
      <c r="C120" s="37" t="str">
        <f>P46</f>
        <v>G. Y ESGRIMA L.P.</v>
      </c>
      <c r="D120" s="37" t="s">
        <v>0</v>
      </c>
      <c r="E120" s="37" t="str">
        <f>P47</f>
        <v>EL PORVENIR</v>
      </c>
      <c r="F120" s="36"/>
      <c r="G120" s="37" t="str">
        <f t="shared" si="15"/>
        <v>RACING CLUB</v>
      </c>
      <c r="H120" s="37" t="s">
        <v>0</v>
      </c>
      <c r="I120" s="37" t="str">
        <f>P56</f>
        <v>ESTUDIANTES DE L.P.</v>
      </c>
    </row>
    <row r="121" spans="3:9" ht="18.75">
      <c r="C121" s="36"/>
      <c r="D121" s="36"/>
      <c r="E121" s="36"/>
      <c r="F121" s="36"/>
      <c r="G121" s="36"/>
      <c r="H121" s="36"/>
      <c r="I121" s="36"/>
    </row>
    <row r="122" spans="3:9" ht="18.75">
      <c r="C122" s="33" t="s">
        <v>31</v>
      </c>
      <c r="D122" s="33"/>
      <c r="E122" s="33"/>
      <c r="F122" s="14"/>
      <c r="G122" s="34" t="s">
        <v>32</v>
      </c>
      <c r="H122" s="34"/>
      <c r="I122" s="34"/>
    </row>
    <row r="123" spans="3:9" ht="18.75">
      <c r="C123" s="36"/>
      <c r="D123" s="36"/>
      <c r="E123" s="36"/>
      <c r="F123" s="36"/>
      <c r="G123" s="36"/>
      <c r="H123" s="36"/>
      <c r="I123" s="36"/>
    </row>
    <row r="124" spans="3:9" ht="18.75">
      <c r="C124" s="37" t="str">
        <f>P62</f>
        <v>BELGRANO (CBA.)</v>
      </c>
      <c r="D124" s="37" t="s">
        <v>0</v>
      </c>
      <c r="E124" s="37" t="str">
        <f>P55</f>
        <v>RACING CLUB</v>
      </c>
      <c r="F124" s="36"/>
      <c r="G124" s="37" t="str">
        <f t="shared" ref="G124:G133" si="16">P45</f>
        <v>INDEPENDIENTE</v>
      </c>
      <c r="H124" s="37" t="s">
        <v>0</v>
      </c>
      <c r="I124" s="37" t="str">
        <f>P62</f>
        <v>BELGRANO (CBA.)</v>
      </c>
    </row>
    <row r="125" spans="3:9" ht="18.75">
      <c r="C125" s="37" t="str">
        <f t="shared" ref="C125:C130" si="17">P56</f>
        <v>ESTUDIANTES DE L.P.</v>
      </c>
      <c r="D125" s="37" t="s">
        <v>0</v>
      </c>
      <c r="E125" s="37" t="str">
        <f>P54</f>
        <v>BANFIELD</v>
      </c>
      <c r="F125" s="36"/>
      <c r="G125" s="37" t="str">
        <f t="shared" si="16"/>
        <v>G. Y ESGRIMA L.P.</v>
      </c>
      <c r="H125" s="37"/>
      <c r="I125" s="42" t="str">
        <f>P44</f>
        <v>LIBRE</v>
      </c>
    </row>
    <row r="126" spans="3:9" ht="18.75">
      <c r="C126" s="37" t="str">
        <f t="shared" si="17"/>
        <v>SAT</v>
      </c>
      <c r="D126" s="37" t="s">
        <v>0</v>
      </c>
      <c r="E126" s="37" t="str">
        <f>P53</f>
        <v>F.C. OESTE</v>
      </c>
      <c r="F126" s="36"/>
      <c r="G126" s="37" t="str">
        <f t="shared" si="16"/>
        <v>EL PORVENIR</v>
      </c>
      <c r="H126" s="37" t="s">
        <v>0</v>
      </c>
      <c r="I126" s="37" t="str">
        <f>P43</f>
        <v>PLATENSE</v>
      </c>
    </row>
    <row r="127" spans="3:9" ht="18.75">
      <c r="C127" s="42" t="str">
        <f t="shared" si="17"/>
        <v>LIBRE</v>
      </c>
      <c r="D127" s="37"/>
      <c r="E127" s="37" t="str">
        <f>P52</f>
        <v>ROSARIO CTRAL.</v>
      </c>
      <c r="F127" s="36"/>
      <c r="G127" s="37" t="str">
        <f t="shared" si="16"/>
        <v>DEF. DE BELGRANO</v>
      </c>
      <c r="H127" s="37"/>
      <c r="I127" s="42" t="str">
        <f>P61</f>
        <v>LIBRE</v>
      </c>
    </row>
    <row r="128" spans="3:9" ht="18.75">
      <c r="C128" s="37" t="str">
        <f t="shared" si="17"/>
        <v>RIVER PLATE</v>
      </c>
      <c r="D128" s="37" t="s">
        <v>0</v>
      </c>
      <c r="E128" s="37" t="str">
        <f>P51</f>
        <v>UAI - URQUIZA</v>
      </c>
      <c r="F128" s="36"/>
      <c r="G128" s="37" t="str">
        <f t="shared" si="16"/>
        <v>BOCA JRS.</v>
      </c>
      <c r="H128" s="37" t="s">
        <v>0</v>
      </c>
      <c r="I128" s="37" t="str">
        <f>P60</f>
        <v>S. LORENZO DE A.</v>
      </c>
    </row>
    <row r="129" spans="3:9" ht="18.75">
      <c r="C129" s="37" t="str">
        <f t="shared" si="17"/>
        <v>S. LORENZO DE A.</v>
      </c>
      <c r="D129" s="37" t="s">
        <v>0</v>
      </c>
      <c r="E129" s="37" t="str">
        <f>P50</f>
        <v>HURACÁN</v>
      </c>
      <c r="F129" s="36"/>
      <c r="G129" s="37" t="str">
        <f t="shared" si="16"/>
        <v>HURACÁN</v>
      </c>
      <c r="H129" s="37" t="s">
        <v>0</v>
      </c>
      <c r="I129" s="37" t="str">
        <f>P59</f>
        <v>RIVER PLATE</v>
      </c>
    </row>
    <row r="130" spans="3:9" ht="18.75">
      <c r="C130" s="42" t="str">
        <f t="shared" si="17"/>
        <v>LIBRE</v>
      </c>
      <c r="D130" s="37"/>
      <c r="E130" s="37" t="str">
        <f>P49</f>
        <v>BOCA JRS.</v>
      </c>
      <c r="F130" s="36"/>
      <c r="G130" s="37" t="str">
        <f t="shared" si="16"/>
        <v>UAI - URQUIZA</v>
      </c>
      <c r="H130" s="37"/>
      <c r="I130" s="42" t="str">
        <f>P58</f>
        <v>LIBRE</v>
      </c>
    </row>
    <row r="131" spans="3:9" ht="18.75">
      <c r="C131" s="37" t="str">
        <f>P43</f>
        <v>PLATENSE</v>
      </c>
      <c r="D131" s="37" t="s">
        <v>0</v>
      </c>
      <c r="E131" s="37" t="str">
        <f>P48</f>
        <v>DEF. DE BELGRANO</v>
      </c>
      <c r="F131" s="36"/>
      <c r="G131" s="37" t="str">
        <f t="shared" si="16"/>
        <v>ROSARIO CTRAL.</v>
      </c>
      <c r="H131" s="37" t="s">
        <v>0</v>
      </c>
      <c r="I131" s="37" t="str">
        <f>P57</f>
        <v>SAT</v>
      </c>
    </row>
    <row r="132" spans="3:9" ht="18.75">
      <c r="C132" s="42" t="str">
        <f>P44</f>
        <v>LIBRE</v>
      </c>
      <c r="D132" s="37"/>
      <c r="E132" s="37" t="str">
        <f>P47</f>
        <v>EL PORVENIR</v>
      </c>
      <c r="F132" s="36"/>
      <c r="G132" s="37" t="str">
        <f t="shared" si="16"/>
        <v>F.C. OESTE</v>
      </c>
      <c r="H132" s="37" t="s">
        <v>0</v>
      </c>
      <c r="I132" s="37" t="str">
        <f>P56</f>
        <v>ESTUDIANTES DE L.P.</v>
      </c>
    </row>
    <row r="133" spans="3:9" ht="18.75">
      <c r="C133" s="37" t="str">
        <f>P45</f>
        <v>INDEPENDIENTE</v>
      </c>
      <c r="D133" s="37" t="s">
        <v>0</v>
      </c>
      <c r="E133" s="37" t="str">
        <f>P46</f>
        <v>G. Y ESGRIMA L.P.</v>
      </c>
      <c r="F133" s="36"/>
      <c r="G133" s="37" t="str">
        <f t="shared" si="16"/>
        <v>BANFIELD</v>
      </c>
      <c r="H133" s="37" t="s">
        <v>0</v>
      </c>
      <c r="I133" s="37" t="str">
        <f>P55</f>
        <v>RACING CLUB</v>
      </c>
    </row>
    <row r="134" spans="3:9" ht="18.75">
      <c r="C134" s="36"/>
      <c r="D134" s="36"/>
      <c r="E134" s="36"/>
      <c r="F134" s="36"/>
      <c r="G134" s="36"/>
      <c r="H134" s="36"/>
      <c r="I134" s="36"/>
    </row>
    <row r="135" spans="3:9" ht="18.75">
      <c r="C135" s="33" t="s">
        <v>33</v>
      </c>
      <c r="D135" s="33"/>
      <c r="E135" s="33"/>
      <c r="F135" s="14"/>
      <c r="G135" s="34" t="s">
        <v>34</v>
      </c>
      <c r="H135" s="34"/>
      <c r="I135" s="34"/>
    </row>
    <row r="136" spans="3:9" ht="18.75">
      <c r="C136" s="36"/>
      <c r="D136" s="36"/>
      <c r="E136" s="36"/>
      <c r="F136" s="36"/>
      <c r="G136" s="36"/>
      <c r="H136" s="36"/>
      <c r="I136" s="36"/>
    </row>
    <row r="137" spans="3:9" ht="18.75">
      <c r="C137" s="37" t="str">
        <f>P62</f>
        <v>BELGRANO (CBA.)</v>
      </c>
      <c r="D137" s="37" t="s">
        <v>0</v>
      </c>
      <c r="E137" s="37" t="str">
        <f>P54</f>
        <v>BANFIELD</v>
      </c>
      <c r="F137" s="36"/>
      <c r="G137" s="42" t="str">
        <f t="shared" ref="G137:G146" si="18">P44</f>
        <v>LIBRE</v>
      </c>
      <c r="H137" s="37"/>
      <c r="I137" s="37" t="str">
        <f>P62</f>
        <v>BELGRANO (CBA.)</v>
      </c>
    </row>
    <row r="138" spans="3:9" ht="18.75">
      <c r="C138" s="37" t="str">
        <f t="shared" ref="C138:C144" si="19">P55</f>
        <v>RACING CLUB</v>
      </c>
      <c r="D138" s="37" t="s">
        <v>0</v>
      </c>
      <c r="E138" s="37" t="str">
        <f>P53</f>
        <v>F.C. OESTE</v>
      </c>
      <c r="F138" s="36"/>
      <c r="G138" s="37" t="str">
        <f t="shared" si="18"/>
        <v>INDEPENDIENTE</v>
      </c>
      <c r="H138" s="37" t="s">
        <v>0</v>
      </c>
      <c r="I138" s="37" t="str">
        <f>P43</f>
        <v>PLATENSE</v>
      </c>
    </row>
    <row r="139" spans="3:9" ht="18.75">
      <c r="C139" s="37" t="str">
        <f t="shared" si="19"/>
        <v>ESTUDIANTES DE L.P.</v>
      </c>
      <c r="D139" s="37" t="s">
        <v>0</v>
      </c>
      <c r="E139" s="37" t="str">
        <f>P52</f>
        <v>ROSARIO CTRAL.</v>
      </c>
      <c r="F139" s="36"/>
      <c r="G139" s="37" t="str">
        <f t="shared" si="18"/>
        <v>G. Y ESGRIMA L.P.</v>
      </c>
      <c r="H139" s="37"/>
      <c r="I139" s="42" t="str">
        <f>P61</f>
        <v>LIBRE</v>
      </c>
    </row>
    <row r="140" spans="3:9" ht="18.75">
      <c r="C140" s="37" t="str">
        <f t="shared" si="19"/>
        <v>SAT</v>
      </c>
      <c r="D140" s="37" t="s">
        <v>0</v>
      </c>
      <c r="E140" s="37" t="str">
        <f>P51</f>
        <v>UAI - URQUIZA</v>
      </c>
      <c r="F140" s="36"/>
      <c r="G140" s="37" t="str">
        <f t="shared" si="18"/>
        <v>EL PORVENIR</v>
      </c>
      <c r="H140" s="37" t="s">
        <v>0</v>
      </c>
      <c r="I140" s="37" t="str">
        <f>P60</f>
        <v>S. LORENZO DE A.</v>
      </c>
    </row>
    <row r="141" spans="3:9" ht="18.75">
      <c r="C141" s="42" t="str">
        <f t="shared" si="19"/>
        <v>LIBRE</v>
      </c>
      <c r="D141" s="37"/>
      <c r="E141" s="37" t="str">
        <f>P50</f>
        <v>HURACÁN</v>
      </c>
      <c r="F141" s="36"/>
      <c r="G141" s="37" t="str">
        <f t="shared" si="18"/>
        <v>DEF. DE BELGRANO</v>
      </c>
      <c r="H141" s="37" t="s">
        <v>0</v>
      </c>
      <c r="I141" s="37" t="str">
        <f>P59</f>
        <v>RIVER PLATE</v>
      </c>
    </row>
    <row r="142" spans="3:9" ht="18.75">
      <c r="C142" s="37" t="str">
        <f t="shared" si="19"/>
        <v>RIVER PLATE</v>
      </c>
      <c r="D142" s="37" t="s">
        <v>0</v>
      </c>
      <c r="E142" s="37" t="str">
        <f>P49</f>
        <v>BOCA JRS.</v>
      </c>
      <c r="F142" s="36"/>
      <c r="G142" s="37" t="str">
        <f t="shared" si="18"/>
        <v>BOCA JRS.</v>
      </c>
      <c r="H142" s="37"/>
      <c r="I142" s="42" t="str">
        <f>P58</f>
        <v>LIBRE</v>
      </c>
    </row>
    <row r="143" spans="3:9" ht="18.75">
      <c r="C143" s="37" t="str">
        <f t="shared" si="19"/>
        <v>S. LORENZO DE A.</v>
      </c>
      <c r="D143" s="37" t="s">
        <v>0</v>
      </c>
      <c r="E143" s="37" t="str">
        <f>P48</f>
        <v>DEF. DE BELGRANO</v>
      </c>
      <c r="F143" s="36"/>
      <c r="G143" s="37" t="str">
        <f t="shared" si="18"/>
        <v>HURACÁN</v>
      </c>
      <c r="H143" s="37" t="s">
        <v>0</v>
      </c>
      <c r="I143" s="37" t="str">
        <f>P57</f>
        <v>SAT</v>
      </c>
    </row>
    <row r="144" spans="3:9" ht="18.75">
      <c r="C144" s="42" t="str">
        <f t="shared" si="19"/>
        <v>LIBRE</v>
      </c>
      <c r="D144" s="37"/>
      <c r="E144" s="37" t="str">
        <f>P47</f>
        <v>EL PORVENIR</v>
      </c>
      <c r="F144" s="36"/>
      <c r="G144" s="37" t="str">
        <f t="shared" si="18"/>
        <v>UAI - URQUIZA</v>
      </c>
      <c r="H144" s="37" t="s">
        <v>0</v>
      </c>
      <c r="I144" s="37" t="str">
        <f>P56</f>
        <v>ESTUDIANTES DE L.P.</v>
      </c>
    </row>
    <row r="145" spans="3:9" ht="18.75">
      <c r="C145" s="37" t="str">
        <f>P43</f>
        <v>PLATENSE</v>
      </c>
      <c r="D145" s="37" t="s">
        <v>0</v>
      </c>
      <c r="E145" s="37" t="str">
        <f>P46</f>
        <v>G. Y ESGRIMA L.P.</v>
      </c>
      <c r="F145" s="36"/>
      <c r="G145" s="37" t="str">
        <f t="shared" si="18"/>
        <v>ROSARIO CTRAL.</v>
      </c>
      <c r="H145" s="37" t="s">
        <v>0</v>
      </c>
      <c r="I145" s="37" t="str">
        <f>P55</f>
        <v>RACING CLUB</v>
      </c>
    </row>
    <row r="146" spans="3:9" ht="18.75">
      <c r="C146" s="42" t="str">
        <f>P44</f>
        <v>LIBRE</v>
      </c>
      <c r="D146" s="37"/>
      <c r="E146" s="37" t="str">
        <f>P45</f>
        <v>INDEPENDIENTE</v>
      </c>
      <c r="F146" s="36"/>
      <c r="G146" s="37" t="str">
        <f t="shared" si="18"/>
        <v>F.C. OESTE</v>
      </c>
      <c r="H146" s="37" t="s">
        <v>0</v>
      </c>
      <c r="I146" s="37" t="str">
        <f>P54</f>
        <v>BANFIELD</v>
      </c>
    </row>
    <row r="147" spans="3:9" ht="18.75" hidden="1">
      <c r="C147" s="37"/>
      <c r="D147" s="37"/>
      <c r="E147" s="37"/>
      <c r="F147" s="36"/>
      <c r="G147" s="37"/>
      <c r="H147" s="37"/>
      <c r="I147" s="37"/>
    </row>
    <row r="148" spans="3:9" ht="18.75" hidden="1">
      <c r="C148" s="37"/>
      <c r="D148" s="37"/>
      <c r="E148" s="37"/>
      <c r="F148" s="36"/>
      <c r="G148" s="37"/>
      <c r="H148" s="37"/>
      <c r="I148" s="37"/>
    </row>
    <row r="149" spans="3:9" ht="18.75" hidden="1">
      <c r="C149" s="37"/>
      <c r="D149" s="37"/>
      <c r="E149" s="37"/>
      <c r="F149" s="36"/>
      <c r="G149" s="37"/>
      <c r="H149" s="37"/>
      <c r="I149" s="37"/>
    </row>
    <row r="150" spans="3:9" ht="18.75" hidden="1">
      <c r="C150" s="37"/>
      <c r="D150" s="37"/>
      <c r="E150" s="37"/>
      <c r="F150" s="36"/>
      <c r="G150" s="37"/>
      <c r="H150" s="37"/>
      <c r="I150" s="37"/>
    </row>
    <row r="151" spans="3:9" ht="18.75" hidden="1">
      <c r="C151" s="15"/>
      <c r="D151" s="15"/>
      <c r="E151" s="15"/>
      <c r="F151" s="14"/>
      <c r="G151" s="15"/>
      <c r="H151" s="15"/>
      <c r="I151" s="15"/>
    </row>
    <row r="152" spans="3:9" ht="18.75">
      <c r="C152" s="14"/>
      <c r="D152" s="14"/>
      <c r="E152" s="14"/>
      <c r="F152" s="14"/>
      <c r="G152" s="14"/>
      <c r="H152" s="14"/>
      <c r="I152" s="14"/>
    </row>
    <row r="153" spans="3:9" ht="18.75">
      <c r="C153" s="33" t="s">
        <v>35</v>
      </c>
      <c r="D153" s="33"/>
      <c r="E153" s="33"/>
      <c r="F153" s="14"/>
      <c r="G153" s="34" t="s">
        <v>36</v>
      </c>
      <c r="H153" s="34"/>
      <c r="I153" s="34"/>
    </row>
    <row r="154" spans="3:9" ht="18.75">
      <c r="C154" s="36"/>
      <c r="D154" s="36"/>
      <c r="E154" s="36"/>
      <c r="F154" s="36"/>
      <c r="G154" s="36"/>
      <c r="H154" s="36"/>
      <c r="I154" s="36"/>
    </row>
    <row r="155" spans="3:9" ht="18.75">
      <c r="C155" s="37" t="str">
        <f>P62</f>
        <v>BELGRANO (CBA.)</v>
      </c>
      <c r="D155" s="37" t="s">
        <v>0</v>
      </c>
      <c r="E155" s="37" t="str">
        <f>P53</f>
        <v>F.C. OESTE</v>
      </c>
      <c r="F155" s="36"/>
      <c r="G155" s="37" t="str">
        <f t="shared" ref="G155:G164" si="20">P43</f>
        <v>PLATENSE</v>
      </c>
      <c r="H155" s="37" t="s">
        <v>0</v>
      </c>
      <c r="I155" s="37" t="str">
        <f>P62</f>
        <v>BELGRANO (CBA.)</v>
      </c>
    </row>
    <row r="156" spans="3:9" ht="18.75">
      <c r="C156" s="37" t="str">
        <f t="shared" ref="C156:C163" si="21">P54</f>
        <v>BANFIELD</v>
      </c>
      <c r="D156" s="37" t="s">
        <v>0</v>
      </c>
      <c r="E156" s="37" t="str">
        <f>P52</f>
        <v>ROSARIO CTRAL.</v>
      </c>
      <c r="F156" s="36"/>
      <c r="G156" s="42" t="str">
        <f t="shared" si="20"/>
        <v>LIBRE</v>
      </c>
      <c r="H156" s="37"/>
      <c r="I156" s="42" t="str">
        <f>P61</f>
        <v>LIBRE</v>
      </c>
    </row>
    <row r="157" spans="3:9" ht="18.75">
      <c r="C157" s="37" t="str">
        <f t="shared" si="21"/>
        <v>RACING CLUB</v>
      </c>
      <c r="D157" s="37" t="s">
        <v>0</v>
      </c>
      <c r="E157" s="37" t="str">
        <f>P51</f>
        <v>UAI - URQUIZA</v>
      </c>
      <c r="F157" s="36"/>
      <c r="G157" s="37" t="str">
        <f t="shared" si="20"/>
        <v>INDEPENDIENTE</v>
      </c>
      <c r="H157" s="37" t="s">
        <v>0</v>
      </c>
      <c r="I157" s="37" t="str">
        <f>P60</f>
        <v>S. LORENZO DE A.</v>
      </c>
    </row>
    <row r="158" spans="3:9" ht="18.75">
      <c r="C158" s="37" t="str">
        <f t="shared" si="21"/>
        <v>ESTUDIANTES DE L.P.</v>
      </c>
      <c r="D158" s="37" t="s">
        <v>0</v>
      </c>
      <c r="E158" s="37" t="str">
        <f>P50</f>
        <v>HURACÁN</v>
      </c>
      <c r="F158" s="36"/>
      <c r="G158" s="37" t="str">
        <f t="shared" si="20"/>
        <v>G. Y ESGRIMA L.P.</v>
      </c>
      <c r="H158" s="37" t="s">
        <v>0</v>
      </c>
      <c r="I158" s="37" t="str">
        <f>P59</f>
        <v>RIVER PLATE</v>
      </c>
    </row>
    <row r="159" spans="3:9" ht="18.75">
      <c r="C159" s="37" t="str">
        <f t="shared" si="21"/>
        <v>SAT</v>
      </c>
      <c r="D159" s="37" t="s">
        <v>0</v>
      </c>
      <c r="E159" s="37" t="str">
        <f>P49</f>
        <v>BOCA JRS.</v>
      </c>
      <c r="F159" s="36"/>
      <c r="G159" s="37" t="str">
        <f t="shared" si="20"/>
        <v>EL PORVENIR</v>
      </c>
      <c r="H159" s="37"/>
      <c r="I159" s="42" t="str">
        <f>P58</f>
        <v>LIBRE</v>
      </c>
    </row>
    <row r="160" spans="3:9" ht="18.75">
      <c r="C160" s="42" t="str">
        <f t="shared" si="21"/>
        <v>LIBRE</v>
      </c>
      <c r="D160" s="37"/>
      <c r="E160" s="37" t="str">
        <f>P48</f>
        <v>DEF. DE BELGRANO</v>
      </c>
      <c r="F160" s="36"/>
      <c r="G160" s="37" t="str">
        <f t="shared" si="20"/>
        <v>DEF. DE BELGRANO</v>
      </c>
      <c r="H160" s="37" t="s">
        <v>0</v>
      </c>
      <c r="I160" s="37" t="str">
        <f>P57</f>
        <v>SAT</v>
      </c>
    </row>
    <row r="161" spans="3:14" ht="18.75">
      <c r="C161" s="37" t="str">
        <f t="shared" si="21"/>
        <v>RIVER PLATE</v>
      </c>
      <c r="D161" s="37" t="s">
        <v>0</v>
      </c>
      <c r="E161" s="37" t="str">
        <f>P47</f>
        <v>EL PORVENIR</v>
      </c>
      <c r="F161" s="36"/>
      <c r="G161" s="37" t="str">
        <f t="shared" si="20"/>
        <v>BOCA JRS.</v>
      </c>
      <c r="H161" s="37" t="s">
        <v>0</v>
      </c>
      <c r="I161" s="37" t="str">
        <f>P56</f>
        <v>ESTUDIANTES DE L.P.</v>
      </c>
    </row>
    <row r="162" spans="3:14" ht="18.75">
      <c r="C162" s="37" t="str">
        <f t="shared" si="21"/>
        <v>S. LORENZO DE A.</v>
      </c>
      <c r="D162" s="37" t="s">
        <v>0</v>
      </c>
      <c r="E162" s="37" t="str">
        <f>P46</f>
        <v>G. Y ESGRIMA L.P.</v>
      </c>
      <c r="F162" s="36"/>
      <c r="G162" s="37" t="str">
        <f t="shared" si="20"/>
        <v>HURACÁN</v>
      </c>
      <c r="H162" s="37" t="s">
        <v>0</v>
      </c>
      <c r="I162" s="37" t="str">
        <f>P55</f>
        <v>RACING CLUB</v>
      </c>
    </row>
    <row r="163" spans="3:14" ht="18.75">
      <c r="C163" s="42" t="str">
        <f t="shared" si="21"/>
        <v>LIBRE</v>
      </c>
      <c r="D163" s="37"/>
      <c r="E163" s="37" t="str">
        <f>P45</f>
        <v>INDEPENDIENTE</v>
      </c>
      <c r="F163" s="36"/>
      <c r="G163" s="37" t="str">
        <f t="shared" si="20"/>
        <v>UAI - URQUIZA</v>
      </c>
      <c r="H163" s="37" t="s">
        <v>0</v>
      </c>
      <c r="I163" s="37" t="str">
        <f>P54</f>
        <v>BANFIELD</v>
      </c>
    </row>
    <row r="164" spans="3:14" ht="18.75">
      <c r="C164" s="37" t="str">
        <f>P43</f>
        <v>PLATENSE</v>
      </c>
      <c r="D164" s="37"/>
      <c r="E164" s="42" t="str">
        <f>P44</f>
        <v>LIBRE</v>
      </c>
      <c r="F164" s="36"/>
      <c r="G164" s="37" t="str">
        <f t="shared" si="20"/>
        <v>ROSARIO CTRAL.</v>
      </c>
      <c r="H164" s="37" t="s">
        <v>0</v>
      </c>
      <c r="I164" s="37" t="str">
        <f>P53</f>
        <v>F.C. OESTE</v>
      </c>
      <c r="J164" s="2"/>
      <c r="K164" s="2"/>
      <c r="L164" s="2"/>
      <c r="M164" s="2"/>
      <c r="N164" s="2"/>
    </row>
    <row r="165" spans="3:14" ht="18.75">
      <c r="C165" s="16"/>
      <c r="D165" s="16"/>
      <c r="E165" s="17"/>
      <c r="F165" s="14"/>
      <c r="G165" s="16"/>
      <c r="H165" s="16"/>
      <c r="I165" s="17"/>
      <c r="J165" s="2"/>
      <c r="K165" s="2"/>
      <c r="L165" s="2"/>
      <c r="M165" s="2"/>
      <c r="N165" s="2"/>
    </row>
    <row r="166" spans="3:14" ht="18.75">
      <c r="C166" s="33" t="s">
        <v>37</v>
      </c>
      <c r="D166" s="33"/>
      <c r="E166" s="33"/>
      <c r="F166" s="14"/>
      <c r="J166" s="2"/>
      <c r="K166" s="2"/>
      <c r="L166" s="2"/>
      <c r="M166" s="2"/>
      <c r="N166" s="2"/>
    </row>
    <row r="167" spans="3:14" ht="18.75">
      <c r="C167" s="36"/>
      <c r="D167" s="36"/>
      <c r="E167" s="36"/>
      <c r="F167" s="14"/>
      <c r="J167" s="2"/>
      <c r="K167" s="2"/>
      <c r="L167" s="2"/>
      <c r="M167" s="2"/>
      <c r="N167" s="2"/>
    </row>
    <row r="168" spans="3:14" ht="18.75">
      <c r="C168" s="37" t="str">
        <f>P62</f>
        <v>BELGRANO (CBA.)</v>
      </c>
      <c r="D168" s="37" t="s">
        <v>0</v>
      </c>
      <c r="E168" s="37" t="str">
        <f>P52</f>
        <v>ROSARIO CTRAL.</v>
      </c>
      <c r="F168" s="14"/>
      <c r="J168" s="2"/>
      <c r="K168" s="2"/>
      <c r="L168" s="2"/>
      <c r="M168" s="2"/>
      <c r="N168" s="2"/>
    </row>
    <row r="169" spans="3:14" ht="18.75">
      <c r="C169" s="37" t="str">
        <f t="shared" ref="C169:C177" si="22">P53</f>
        <v>F.C. OESTE</v>
      </c>
      <c r="D169" s="37" t="s">
        <v>0</v>
      </c>
      <c r="E169" s="37" t="str">
        <f>P51</f>
        <v>UAI - URQUIZA</v>
      </c>
      <c r="F169" s="14"/>
      <c r="J169" s="2"/>
      <c r="K169" s="2"/>
      <c r="L169" s="2"/>
      <c r="M169" s="2"/>
      <c r="N169" s="2"/>
    </row>
    <row r="170" spans="3:14" ht="18.75">
      <c r="C170" s="37" t="str">
        <f t="shared" si="22"/>
        <v>BANFIELD</v>
      </c>
      <c r="D170" s="37" t="s">
        <v>0</v>
      </c>
      <c r="E170" s="37" t="str">
        <f>P50</f>
        <v>HURACÁN</v>
      </c>
      <c r="F170" s="14"/>
      <c r="J170" s="2"/>
      <c r="K170" s="2"/>
      <c r="L170" s="2"/>
      <c r="M170" s="2"/>
      <c r="N170" s="2"/>
    </row>
    <row r="171" spans="3:14" ht="18.75">
      <c r="C171" s="37" t="str">
        <f t="shared" si="22"/>
        <v>RACING CLUB</v>
      </c>
      <c r="D171" s="37" t="s">
        <v>0</v>
      </c>
      <c r="E171" s="37" t="str">
        <f>P49</f>
        <v>BOCA JRS.</v>
      </c>
      <c r="F171" s="14"/>
      <c r="J171" s="2"/>
      <c r="K171" s="2"/>
      <c r="L171" s="2"/>
      <c r="M171" s="2"/>
      <c r="N171" s="2"/>
    </row>
    <row r="172" spans="3:14" ht="18.75">
      <c r="C172" s="37" t="str">
        <f t="shared" si="22"/>
        <v>ESTUDIANTES DE L.P.</v>
      </c>
      <c r="D172" s="37" t="s">
        <v>0</v>
      </c>
      <c r="E172" s="37" t="str">
        <f>P48</f>
        <v>DEF. DE BELGRANO</v>
      </c>
      <c r="F172" s="14"/>
      <c r="J172" s="2"/>
      <c r="K172" s="2"/>
      <c r="L172" s="2"/>
      <c r="M172" s="2"/>
      <c r="N172" s="2"/>
    </row>
    <row r="173" spans="3:14" ht="18.75">
      <c r="C173" s="37" t="str">
        <f t="shared" si="22"/>
        <v>SAT</v>
      </c>
      <c r="D173" s="37" t="s">
        <v>0</v>
      </c>
      <c r="E173" s="37" t="str">
        <f>P47</f>
        <v>EL PORVENIR</v>
      </c>
      <c r="F173" s="14"/>
      <c r="J173" s="2"/>
      <c r="K173" s="2"/>
      <c r="L173" s="2"/>
      <c r="M173" s="2"/>
      <c r="N173" s="2"/>
    </row>
    <row r="174" spans="3:14" ht="18.75">
      <c r="C174" s="42" t="str">
        <f t="shared" si="22"/>
        <v>LIBRE</v>
      </c>
      <c r="D174" s="37"/>
      <c r="E174" s="37" t="str">
        <f>P46</f>
        <v>G. Y ESGRIMA L.P.</v>
      </c>
      <c r="F174" s="14"/>
      <c r="J174" s="2"/>
      <c r="K174" s="2"/>
      <c r="L174" s="2"/>
      <c r="M174" s="2"/>
      <c r="N174" s="2"/>
    </row>
    <row r="175" spans="3:14" ht="18.75">
      <c r="C175" s="37" t="str">
        <f t="shared" si="22"/>
        <v>RIVER PLATE</v>
      </c>
      <c r="D175" s="37" t="s">
        <v>0</v>
      </c>
      <c r="E175" s="37" t="str">
        <f>P45</f>
        <v>INDEPENDIENTE</v>
      </c>
      <c r="F175" s="14"/>
      <c r="J175" s="2"/>
      <c r="K175" s="2"/>
      <c r="L175" s="2"/>
      <c r="M175" s="2"/>
      <c r="N175" s="2"/>
    </row>
    <row r="176" spans="3:14" ht="18.75">
      <c r="C176" s="37" t="str">
        <f t="shared" si="22"/>
        <v>S. LORENZO DE A.</v>
      </c>
      <c r="D176" s="37"/>
      <c r="E176" s="42" t="str">
        <f>P44</f>
        <v>LIBRE</v>
      </c>
      <c r="F176" s="14"/>
      <c r="J176" s="2"/>
      <c r="K176" s="2"/>
      <c r="L176" s="2"/>
      <c r="M176" s="2"/>
      <c r="N176" s="2"/>
    </row>
    <row r="177" spans="2:14" ht="18.75">
      <c r="C177" s="42" t="str">
        <f t="shared" si="22"/>
        <v>LIBRE</v>
      </c>
      <c r="D177" s="37"/>
      <c r="E177" s="37" t="str">
        <f>P43</f>
        <v>PLATENSE</v>
      </c>
      <c r="F177" s="14"/>
      <c r="J177" s="2"/>
      <c r="K177" s="2"/>
      <c r="L177" s="2"/>
      <c r="M177" s="2"/>
      <c r="N177" s="2"/>
    </row>
    <row r="178" spans="2:14">
      <c r="C178" s="40"/>
      <c r="D178" s="40"/>
      <c r="E178" s="40"/>
      <c r="J178" s="2"/>
      <c r="K178" s="2"/>
      <c r="L178" s="2"/>
      <c r="M178" s="2"/>
      <c r="N178" s="2"/>
    </row>
    <row r="179" spans="2:14">
      <c r="C179" s="40"/>
      <c r="D179" s="40"/>
      <c r="E179" s="40"/>
      <c r="J179" s="2"/>
      <c r="K179" s="2"/>
      <c r="L179" s="2"/>
      <c r="M179" s="2"/>
      <c r="N179" s="2"/>
    </row>
    <row r="180" spans="2:14">
      <c r="C180" s="40"/>
      <c r="D180" s="40"/>
      <c r="E180" s="40"/>
      <c r="J180" s="2"/>
      <c r="K180" s="2"/>
      <c r="L180" s="2"/>
      <c r="M180" s="2"/>
      <c r="N180" s="2"/>
    </row>
    <row r="181" spans="2:14">
      <c r="J181" s="2"/>
      <c r="K181" s="2"/>
      <c r="L181" s="2"/>
      <c r="M181" s="2"/>
      <c r="N181" s="2"/>
    </row>
    <row r="182" spans="2:14">
      <c r="J182" s="2"/>
      <c r="K182" s="2"/>
      <c r="L182" s="2"/>
      <c r="M182" s="2"/>
      <c r="N182" s="2"/>
    </row>
    <row r="183" spans="2:14">
      <c r="J183" s="2"/>
      <c r="K183" s="2"/>
      <c r="L183" s="2"/>
      <c r="M183" s="2"/>
      <c r="N183" s="2"/>
    </row>
    <row r="184" spans="2:14">
      <c r="J184" s="2"/>
      <c r="K184" s="2"/>
      <c r="L184" s="2"/>
      <c r="M184" s="2"/>
      <c r="N184" s="2"/>
    </row>
    <row r="185" spans="2:14">
      <c r="B185" s="9"/>
      <c r="C185" s="9"/>
      <c r="D185" s="9"/>
      <c r="E185" s="2"/>
      <c r="F185" s="9"/>
      <c r="G185" s="9"/>
      <c r="H185" s="9"/>
      <c r="I185" s="2"/>
      <c r="J185" s="2"/>
      <c r="K185" s="2"/>
      <c r="L185" s="2"/>
      <c r="M185" s="2"/>
      <c r="N185" s="2"/>
    </row>
    <row r="186" spans="2:14">
      <c r="B186" s="9"/>
      <c r="C186" s="9"/>
      <c r="D186" s="9"/>
      <c r="E186" s="2"/>
      <c r="F186" s="9"/>
      <c r="G186" s="9"/>
      <c r="H186" s="9"/>
      <c r="I186" s="2"/>
      <c r="J186" s="2"/>
      <c r="K186" s="2"/>
      <c r="L186" s="2"/>
      <c r="M186" s="2"/>
      <c r="N186" s="2"/>
    </row>
    <row r="187" spans="2:14">
      <c r="B187" s="9"/>
      <c r="C187" s="9"/>
      <c r="D187" s="9"/>
      <c r="E187" s="2"/>
      <c r="F187" s="9"/>
      <c r="G187" s="9"/>
      <c r="H187" s="9"/>
      <c r="I187" s="2"/>
      <c r="J187" s="2"/>
      <c r="K187" s="2"/>
      <c r="L187" s="2"/>
      <c r="M187" s="2"/>
      <c r="N187" s="2"/>
    </row>
    <row r="188" spans="2:14">
      <c r="B188" s="9"/>
      <c r="C188" s="9"/>
      <c r="D188" s="9"/>
      <c r="E188" s="2"/>
      <c r="F188" s="9"/>
      <c r="G188" s="9"/>
      <c r="H188" s="9"/>
      <c r="I188" s="2"/>
      <c r="J188" s="2"/>
      <c r="K188" s="2"/>
      <c r="L188" s="2"/>
      <c r="M188" s="2"/>
      <c r="N188" s="2"/>
    </row>
    <row r="189" spans="2:14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2:14">
      <c r="B190" s="11"/>
      <c r="C190" s="11"/>
      <c r="D190" s="12"/>
      <c r="E190" s="2"/>
      <c r="F190" s="11"/>
      <c r="G190" s="11"/>
      <c r="H190" s="12"/>
      <c r="I190" s="2"/>
      <c r="J190" s="2"/>
      <c r="K190" s="2"/>
      <c r="L190" s="2"/>
      <c r="M190" s="2"/>
      <c r="N190" s="2"/>
    </row>
    <row r="191" spans="2:14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2:14">
      <c r="B192" s="9"/>
      <c r="C192" s="9"/>
      <c r="D192" s="9"/>
      <c r="E192" s="2"/>
      <c r="F192" s="9"/>
      <c r="G192" s="9"/>
      <c r="H192" s="9"/>
      <c r="I192" s="2"/>
      <c r="J192" s="2"/>
      <c r="K192" s="2"/>
      <c r="L192" s="2"/>
      <c r="M192" s="2"/>
      <c r="N192" s="2"/>
    </row>
    <row r="193" spans="2:14">
      <c r="B193" s="9"/>
      <c r="C193" s="9"/>
      <c r="D193" s="9"/>
      <c r="E193" s="2"/>
      <c r="F193" s="9"/>
      <c r="G193" s="9"/>
      <c r="H193" s="9"/>
      <c r="I193" s="2"/>
      <c r="J193" s="2"/>
      <c r="K193" s="2"/>
      <c r="L193" s="2"/>
      <c r="M193" s="2"/>
      <c r="N193" s="2"/>
    </row>
    <row r="194" spans="2:14">
      <c r="B194" s="9"/>
      <c r="C194" s="9"/>
      <c r="D194" s="9"/>
      <c r="E194" s="2"/>
      <c r="F194" s="9"/>
      <c r="G194" s="9"/>
      <c r="H194" s="9"/>
      <c r="I194" s="2"/>
      <c r="J194" s="2"/>
      <c r="K194" s="2"/>
      <c r="L194" s="2"/>
      <c r="M194" s="2"/>
      <c r="N194" s="2"/>
    </row>
    <row r="195" spans="2:14">
      <c r="B195" s="9"/>
      <c r="C195" s="9"/>
      <c r="D195" s="9"/>
      <c r="E195" s="2"/>
      <c r="F195" s="9"/>
      <c r="G195" s="9"/>
      <c r="H195" s="9"/>
      <c r="I195" s="2"/>
      <c r="J195" s="2"/>
      <c r="K195" s="2"/>
      <c r="L195" s="2"/>
      <c r="M195" s="2"/>
      <c r="N195" s="2"/>
    </row>
    <row r="196" spans="2:14">
      <c r="B196" s="9"/>
      <c r="C196" s="9"/>
      <c r="D196" s="9"/>
      <c r="E196" s="2"/>
      <c r="F196" s="9"/>
      <c r="G196" s="9"/>
      <c r="H196" s="9"/>
      <c r="I196" s="2"/>
      <c r="J196" s="2"/>
      <c r="K196" s="2"/>
      <c r="L196" s="2"/>
      <c r="M196" s="2"/>
      <c r="N196" s="2"/>
    </row>
    <row r="197" spans="2:14">
      <c r="B197" s="9"/>
      <c r="C197" s="9"/>
      <c r="D197" s="9"/>
      <c r="E197" s="2"/>
      <c r="F197" s="9"/>
      <c r="G197" s="9"/>
      <c r="H197" s="9"/>
      <c r="I197" s="2"/>
      <c r="J197" s="2"/>
      <c r="K197" s="2"/>
      <c r="L197" s="2"/>
      <c r="M197" s="2"/>
      <c r="N197" s="2"/>
    </row>
    <row r="198" spans="2:14">
      <c r="B198" s="9"/>
      <c r="C198" s="9"/>
      <c r="D198" s="9"/>
      <c r="E198" s="2"/>
      <c r="F198" s="9"/>
      <c r="G198" s="9"/>
      <c r="H198" s="9"/>
      <c r="I198" s="2"/>
      <c r="J198" s="2"/>
      <c r="K198" s="2"/>
      <c r="L198" s="2"/>
      <c r="M198" s="2"/>
      <c r="N198" s="2"/>
    </row>
    <row r="199" spans="2:14">
      <c r="B199" s="9"/>
      <c r="C199" s="9"/>
      <c r="D199" s="9"/>
      <c r="E199" s="2"/>
      <c r="F199" s="9"/>
      <c r="G199" s="9"/>
      <c r="H199" s="9"/>
      <c r="I199" s="2"/>
      <c r="J199" s="2"/>
      <c r="K199" s="2"/>
      <c r="L199" s="2"/>
      <c r="M199" s="2"/>
      <c r="N199" s="2"/>
    </row>
    <row r="200" spans="2:14">
      <c r="B200" s="9"/>
      <c r="C200" s="9"/>
      <c r="D200" s="9"/>
      <c r="E200" s="2"/>
      <c r="F200" s="9"/>
      <c r="G200" s="9"/>
      <c r="H200" s="9"/>
      <c r="I200" s="2"/>
      <c r="J200" s="2"/>
      <c r="K200" s="2"/>
      <c r="L200" s="2"/>
      <c r="M200" s="2"/>
      <c r="N200" s="2"/>
    </row>
    <row r="201" spans="2:14">
      <c r="B201" s="9"/>
      <c r="C201" s="9"/>
      <c r="D201" s="9"/>
      <c r="E201" s="2"/>
      <c r="F201" s="9"/>
      <c r="G201" s="9"/>
      <c r="H201" s="9"/>
      <c r="I201" s="2"/>
      <c r="J201" s="2"/>
      <c r="K201" s="2"/>
      <c r="L201" s="2"/>
      <c r="M201" s="2"/>
      <c r="N201" s="2"/>
    </row>
    <row r="202" spans="2:14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2:14">
      <c r="B203" s="11"/>
      <c r="C203" s="11"/>
      <c r="D203" s="12"/>
      <c r="E203" s="2"/>
      <c r="F203" s="11"/>
      <c r="G203" s="11"/>
      <c r="H203" s="12"/>
      <c r="I203" s="2"/>
      <c r="J203" s="2"/>
      <c r="K203" s="2"/>
      <c r="L203" s="2"/>
      <c r="M203" s="2"/>
      <c r="N203" s="2"/>
    </row>
    <row r="204" spans="2:14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2:14">
      <c r="B205" s="9"/>
      <c r="C205" s="9"/>
      <c r="D205" s="9"/>
      <c r="E205" s="2"/>
      <c r="F205" s="9"/>
      <c r="G205" s="9"/>
      <c r="H205" s="9"/>
      <c r="I205" s="2"/>
      <c r="J205" s="2"/>
      <c r="K205" s="2"/>
      <c r="L205" s="2"/>
      <c r="M205" s="2"/>
      <c r="N205" s="2"/>
    </row>
    <row r="206" spans="2:14">
      <c r="B206" s="9"/>
      <c r="C206" s="9"/>
      <c r="D206" s="9"/>
      <c r="E206" s="2"/>
      <c r="F206" s="9"/>
      <c r="G206" s="9"/>
      <c r="H206" s="9"/>
      <c r="I206" s="2"/>
      <c r="J206" s="2"/>
      <c r="K206" s="2"/>
      <c r="L206" s="2"/>
      <c r="M206" s="2"/>
      <c r="N206" s="2"/>
    </row>
    <row r="207" spans="2:14">
      <c r="B207" s="9"/>
      <c r="C207" s="9"/>
      <c r="D207" s="9"/>
      <c r="E207" s="2"/>
      <c r="F207" s="9"/>
      <c r="G207" s="9"/>
      <c r="H207" s="9"/>
      <c r="I207" s="2"/>
      <c r="J207" s="2"/>
      <c r="K207" s="2"/>
      <c r="L207" s="2"/>
      <c r="M207" s="2"/>
      <c r="N207" s="2"/>
    </row>
    <row r="208" spans="2:14">
      <c r="B208" s="9"/>
      <c r="C208" s="9"/>
      <c r="D208" s="9"/>
      <c r="E208" s="2"/>
      <c r="F208" s="9"/>
      <c r="G208" s="9"/>
      <c r="H208" s="9"/>
      <c r="I208" s="2"/>
      <c r="J208" s="2"/>
      <c r="K208" s="2"/>
      <c r="L208" s="2"/>
      <c r="M208" s="2"/>
      <c r="N208" s="2"/>
    </row>
    <row r="209" spans="2:14">
      <c r="B209" s="9"/>
      <c r="C209" s="9"/>
      <c r="D209" s="9"/>
      <c r="E209" s="2"/>
      <c r="F209" s="9"/>
      <c r="G209" s="9"/>
      <c r="H209" s="9"/>
      <c r="I209" s="2"/>
      <c r="J209" s="2"/>
      <c r="K209" s="2"/>
      <c r="L209" s="2"/>
      <c r="M209" s="2"/>
      <c r="N209" s="2"/>
    </row>
    <row r="210" spans="2:14">
      <c r="B210" s="9"/>
      <c r="C210" s="9"/>
      <c r="D210" s="9"/>
      <c r="E210" s="2"/>
      <c r="F210" s="9"/>
      <c r="G210" s="9"/>
      <c r="H210" s="9"/>
      <c r="I210" s="2"/>
      <c r="J210" s="2"/>
      <c r="K210" s="2"/>
      <c r="L210" s="2"/>
      <c r="M210" s="2"/>
      <c r="N210" s="2"/>
    </row>
    <row r="211" spans="2:14">
      <c r="B211" s="9"/>
      <c r="C211" s="9"/>
      <c r="D211" s="9"/>
      <c r="E211" s="2"/>
      <c r="F211" s="9"/>
      <c r="G211" s="9"/>
      <c r="H211" s="9"/>
      <c r="I211" s="2"/>
      <c r="J211" s="2"/>
      <c r="K211" s="2"/>
      <c r="L211" s="2"/>
      <c r="M211" s="2"/>
      <c r="N211" s="2"/>
    </row>
    <row r="212" spans="2:14">
      <c r="B212" s="9"/>
      <c r="C212" s="9"/>
      <c r="D212" s="9"/>
      <c r="E212" s="2"/>
      <c r="F212" s="9"/>
      <c r="G212" s="9"/>
      <c r="H212" s="9"/>
      <c r="I212" s="2"/>
      <c r="J212" s="2"/>
      <c r="K212" s="2"/>
      <c r="L212" s="2"/>
      <c r="M212" s="2"/>
      <c r="N212" s="2"/>
    </row>
    <row r="213" spans="2:14">
      <c r="B213" s="9"/>
      <c r="C213" s="9"/>
      <c r="D213" s="9"/>
      <c r="E213" s="2"/>
      <c r="F213" s="9"/>
      <c r="G213" s="9"/>
      <c r="H213" s="9"/>
      <c r="I213" s="2"/>
      <c r="J213" s="2"/>
      <c r="K213" s="2"/>
      <c r="L213" s="2"/>
      <c r="M213" s="2"/>
      <c r="N213" s="2"/>
    </row>
    <row r="214" spans="2:14">
      <c r="B214" s="9"/>
      <c r="C214" s="9"/>
      <c r="D214" s="9"/>
      <c r="E214" s="2"/>
      <c r="F214" s="9"/>
      <c r="G214" s="9"/>
      <c r="H214" s="9"/>
      <c r="I214" s="2"/>
      <c r="J214" s="2"/>
      <c r="K214" s="2"/>
      <c r="L214" s="2"/>
      <c r="M214" s="2"/>
      <c r="N214" s="2"/>
    </row>
    <row r="215" spans="2:14">
      <c r="B215" s="10"/>
      <c r="C215" s="10"/>
      <c r="D215" s="13"/>
      <c r="E215" s="2"/>
      <c r="F215" s="10"/>
      <c r="G215" s="10"/>
      <c r="H215" s="13"/>
      <c r="I215" s="2"/>
      <c r="J215" s="2"/>
      <c r="K215" s="2"/>
      <c r="L215" s="2"/>
      <c r="M215" s="2"/>
      <c r="N215" s="2"/>
    </row>
    <row r="216" spans="2:14">
      <c r="B216" s="11"/>
      <c r="C216" s="11"/>
      <c r="D216" s="12"/>
      <c r="E216" s="2"/>
      <c r="F216" s="11"/>
      <c r="G216" s="11"/>
      <c r="H216" s="12"/>
      <c r="I216" s="2"/>
      <c r="J216" s="2"/>
      <c r="K216" s="2"/>
      <c r="L216" s="2"/>
      <c r="M216" s="2"/>
      <c r="N216" s="2"/>
    </row>
    <row r="217" spans="2:1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2:14">
      <c r="B218" s="9"/>
      <c r="C218" s="9"/>
      <c r="D218" s="9"/>
      <c r="E218" s="2"/>
      <c r="F218" s="9"/>
      <c r="G218" s="9"/>
      <c r="H218" s="9"/>
      <c r="I218" s="2"/>
      <c r="J218" s="2"/>
      <c r="K218" s="2"/>
      <c r="L218" s="2"/>
      <c r="M218" s="2"/>
      <c r="N218" s="2"/>
    </row>
    <row r="219" spans="2:14">
      <c r="B219" s="9"/>
      <c r="C219" s="9"/>
      <c r="D219" s="9"/>
      <c r="E219" s="2"/>
      <c r="F219" s="9"/>
      <c r="G219" s="9"/>
      <c r="H219" s="9"/>
      <c r="I219" s="2"/>
      <c r="J219" s="2"/>
      <c r="K219" s="2"/>
      <c r="L219" s="2"/>
      <c r="M219" s="2"/>
      <c r="N219" s="2"/>
    </row>
    <row r="220" spans="2:14">
      <c r="B220" s="9"/>
      <c r="C220" s="9"/>
      <c r="D220" s="9"/>
      <c r="E220" s="2"/>
      <c r="F220" s="9"/>
      <c r="G220" s="9"/>
      <c r="H220" s="9"/>
      <c r="I220" s="2"/>
      <c r="J220" s="2"/>
      <c r="K220" s="2"/>
      <c r="L220" s="2"/>
      <c r="M220" s="2"/>
      <c r="N220" s="2"/>
    </row>
    <row r="221" spans="2:14">
      <c r="B221" s="9"/>
      <c r="C221" s="9"/>
      <c r="D221" s="9"/>
      <c r="E221" s="2"/>
      <c r="F221" s="9"/>
      <c r="G221" s="9"/>
      <c r="H221" s="9"/>
      <c r="I221" s="2"/>
      <c r="J221" s="2"/>
      <c r="K221" s="2"/>
      <c r="L221" s="2"/>
      <c r="M221" s="2"/>
      <c r="N221" s="2"/>
    </row>
    <row r="222" spans="2:14">
      <c r="B222" s="9"/>
      <c r="C222" s="9"/>
      <c r="D222" s="9"/>
      <c r="E222" s="2"/>
      <c r="F222" s="9"/>
      <c r="G222" s="9"/>
      <c r="H222" s="9"/>
      <c r="I222" s="2"/>
      <c r="J222" s="2"/>
      <c r="K222" s="2"/>
      <c r="L222" s="2"/>
      <c r="M222" s="2"/>
      <c r="N222" s="2"/>
    </row>
    <row r="223" spans="2:14">
      <c r="B223" s="9"/>
      <c r="C223" s="9"/>
      <c r="D223" s="9"/>
      <c r="E223" s="2"/>
      <c r="F223" s="9"/>
      <c r="G223" s="9"/>
      <c r="H223" s="9"/>
      <c r="I223" s="2"/>
      <c r="J223" s="2"/>
      <c r="K223" s="2"/>
      <c r="L223" s="2"/>
      <c r="M223" s="2"/>
      <c r="N223" s="2"/>
    </row>
    <row r="224" spans="2:14">
      <c r="B224" s="9"/>
      <c r="C224" s="9"/>
      <c r="D224" s="9"/>
      <c r="E224" s="2"/>
      <c r="F224" s="9"/>
      <c r="G224" s="9"/>
      <c r="H224" s="9"/>
      <c r="I224" s="2"/>
      <c r="J224" s="2"/>
      <c r="K224" s="2"/>
      <c r="L224" s="2"/>
      <c r="M224" s="2"/>
      <c r="N224" s="2"/>
    </row>
    <row r="225" spans="2:14">
      <c r="B225" s="9"/>
      <c r="C225" s="9"/>
      <c r="D225" s="9"/>
      <c r="E225" s="2"/>
      <c r="F225" s="9"/>
      <c r="G225" s="9"/>
      <c r="H225" s="9"/>
      <c r="I225" s="2"/>
      <c r="J225" s="2"/>
      <c r="K225" s="2"/>
      <c r="L225" s="2"/>
      <c r="M225" s="2"/>
      <c r="N225" s="2"/>
    </row>
    <row r="226" spans="2:14">
      <c r="B226" s="9"/>
      <c r="C226" s="9"/>
      <c r="D226" s="9"/>
      <c r="E226" s="2"/>
      <c r="F226" s="9"/>
      <c r="G226" s="9"/>
      <c r="H226" s="9"/>
      <c r="I226" s="2"/>
      <c r="J226" s="2"/>
      <c r="K226" s="2"/>
      <c r="L226" s="2"/>
      <c r="M226" s="2"/>
      <c r="N226" s="2"/>
    </row>
    <row r="227" spans="2:14">
      <c r="B227" s="9"/>
      <c r="C227" s="9"/>
      <c r="D227" s="9"/>
      <c r="E227" s="2"/>
      <c r="F227" s="9"/>
      <c r="G227" s="9"/>
      <c r="H227" s="9"/>
      <c r="I227" s="2"/>
      <c r="J227" s="2"/>
      <c r="K227" s="2"/>
      <c r="L227" s="2"/>
      <c r="M227" s="2"/>
      <c r="N227" s="2"/>
    </row>
    <row r="228" spans="2:1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2:14">
      <c r="B229" s="11"/>
      <c r="C229" s="11"/>
      <c r="D229" s="12"/>
      <c r="E229" s="2"/>
      <c r="F229" s="11"/>
      <c r="G229" s="11"/>
      <c r="H229" s="12"/>
      <c r="I229" s="2"/>
      <c r="J229" s="2"/>
      <c r="K229" s="2"/>
      <c r="L229" s="2"/>
      <c r="M229" s="2"/>
      <c r="N229" s="2"/>
    </row>
    <row r="230" spans="2:1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2:14">
      <c r="B231" s="9"/>
      <c r="C231" s="9"/>
      <c r="D231" s="9"/>
      <c r="E231" s="2"/>
      <c r="F231" s="9"/>
      <c r="G231" s="9"/>
      <c r="H231" s="9"/>
      <c r="I231" s="2"/>
      <c r="J231" s="2"/>
      <c r="K231" s="2"/>
      <c r="L231" s="2"/>
      <c r="M231" s="2"/>
      <c r="N231" s="2"/>
    </row>
    <row r="232" spans="2:14">
      <c r="B232" s="9"/>
      <c r="C232" s="9"/>
      <c r="D232" s="9"/>
      <c r="E232" s="2"/>
      <c r="F232" s="9"/>
      <c r="G232" s="9"/>
      <c r="H232" s="9"/>
      <c r="I232" s="2"/>
      <c r="J232" s="2"/>
      <c r="K232" s="2"/>
      <c r="L232" s="2"/>
      <c r="M232" s="2"/>
      <c r="N232" s="2"/>
    </row>
    <row r="233" spans="2:14">
      <c r="B233" s="9"/>
      <c r="C233" s="9"/>
      <c r="D233" s="9"/>
      <c r="E233" s="2"/>
      <c r="F233" s="9"/>
      <c r="G233" s="9"/>
      <c r="H233" s="9"/>
      <c r="I233" s="2"/>
      <c r="J233" s="2"/>
      <c r="K233" s="2"/>
      <c r="L233" s="2"/>
      <c r="M233" s="2"/>
      <c r="N233" s="2"/>
    </row>
    <row r="234" spans="2:14">
      <c r="B234" s="9"/>
      <c r="C234" s="9"/>
      <c r="D234" s="9"/>
      <c r="E234" s="2"/>
      <c r="F234" s="9"/>
      <c r="G234" s="9"/>
      <c r="H234" s="9"/>
      <c r="I234" s="2"/>
      <c r="J234" s="2"/>
      <c r="K234" s="2"/>
      <c r="L234" s="2"/>
      <c r="M234" s="2"/>
      <c r="N234" s="2"/>
    </row>
    <row r="235" spans="2:14">
      <c r="B235" s="9"/>
      <c r="C235" s="9"/>
      <c r="D235" s="9"/>
      <c r="E235" s="2"/>
      <c r="F235" s="9"/>
      <c r="G235" s="9"/>
      <c r="H235" s="9"/>
      <c r="I235" s="2"/>
      <c r="J235" s="2"/>
      <c r="K235" s="2"/>
      <c r="L235" s="2"/>
      <c r="M235" s="2"/>
      <c r="N235" s="2"/>
    </row>
    <row r="236" spans="2:14">
      <c r="B236" s="9"/>
      <c r="C236" s="9"/>
      <c r="D236" s="9"/>
      <c r="E236" s="2"/>
      <c r="F236" s="9"/>
      <c r="G236" s="9"/>
      <c r="H236" s="9"/>
      <c r="I236" s="2"/>
      <c r="J236" s="2"/>
      <c r="K236" s="2"/>
      <c r="L236" s="2"/>
      <c r="M236" s="2"/>
      <c r="N236" s="2"/>
    </row>
    <row r="237" spans="2:14">
      <c r="B237" s="9"/>
      <c r="C237" s="9"/>
      <c r="D237" s="9"/>
      <c r="E237" s="2"/>
      <c r="F237" s="9"/>
      <c r="G237" s="9"/>
      <c r="H237" s="9"/>
      <c r="I237" s="2"/>
      <c r="J237" s="2"/>
      <c r="K237" s="2"/>
      <c r="L237" s="2"/>
      <c r="M237" s="2"/>
      <c r="N237" s="2"/>
    </row>
    <row r="238" spans="2:14">
      <c r="B238" s="9"/>
      <c r="C238" s="9"/>
      <c r="D238" s="9"/>
      <c r="E238" s="2"/>
      <c r="F238" s="9"/>
      <c r="G238" s="9"/>
      <c r="H238" s="9"/>
      <c r="I238" s="2"/>
      <c r="J238" s="2"/>
      <c r="K238" s="2"/>
      <c r="L238" s="2"/>
      <c r="M238" s="2"/>
      <c r="N238" s="2"/>
    </row>
    <row r="239" spans="2:14">
      <c r="B239" s="9"/>
      <c r="C239" s="9"/>
      <c r="D239" s="9"/>
      <c r="E239" s="2"/>
      <c r="F239" s="9"/>
      <c r="G239" s="9"/>
      <c r="H239" s="9"/>
      <c r="I239" s="2"/>
      <c r="J239" s="2"/>
      <c r="K239" s="2"/>
      <c r="L239" s="2"/>
      <c r="M239" s="2"/>
      <c r="N239" s="2"/>
    </row>
    <row r="240" spans="2:14">
      <c r="B240" s="9"/>
      <c r="C240" s="9"/>
      <c r="D240" s="9"/>
      <c r="E240" s="2"/>
      <c r="F240" s="9"/>
      <c r="G240" s="9"/>
      <c r="H240" s="9"/>
      <c r="I240" s="2"/>
      <c r="J240" s="2"/>
      <c r="K240" s="2"/>
      <c r="L240" s="2"/>
      <c r="M240" s="2"/>
      <c r="N240" s="2"/>
    </row>
    <row r="241" spans="2:14">
      <c r="B241" s="9"/>
      <c r="C241" s="9"/>
      <c r="D241" s="9"/>
      <c r="E241" s="2"/>
      <c r="F241" s="9"/>
      <c r="G241" s="9"/>
      <c r="H241" s="9"/>
      <c r="I241" s="2"/>
      <c r="J241" s="2"/>
      <c r="K241" s="2"/>
      <c r="L241" s="2"/>
      <c r="M241" s="2"/>
      <c r="N241" s="2"/>
    </row>
    <row r="242" spans="2:14">
      <c r="B242" s="9"/>
      <c r="C242" s="9"/>
      <c r="D242" s="9"/>
      <c r="E242" s="2"/>
      <c r="F242" s="9"/>
      <c r="G242" s="9"/>
      <c r="H242" s="9"/>
      <c r="I242" s="2"/>
      <c r="J242" s="2"/>
      <c r="K242" s="2"/>
      <c r="L242" s="2"/>
      <c r="M242" s="2"/>
      <c r="N242" s="2"/>
    </row>
    <row r="243" spans="2:14">
      <c r="B243" s="9"/>
      <c r="C243" s="9"/>
      <c r="D243" s="9"/>
      <c r="E243" s="2"/>
      <c r="F243" s="9"/>
      <c r="G243" s="9"/>
      <c r="H243" s="9"/>
      <c r="I243" s="2"/>
      <c r="J243" s="2"/>
      <c r="K243" s="2"/>
      <c r="L243" s="2"/>
      <c r="M243" s="2"/>
      <c r="N243" s="2"/>
    </row>
    <row r="244" spans="2:14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2:14">
      <c r="B245" s="11"/>
      <c r="C245" s="11"/>
      <c r="D245" s="12"/>
      <c r="E245" s="2"/>
      <c r="F245" s="11"/>
      <c r="G245" s="11"/>
      <c r="H245" s="12"/>
      <c r="I245" s="2"/>
      <c r="J245" s="2"/>
      <c r="K245" s="2"/>
      <c r="L245" s="2"/>
      <c r="M245" s="2"/>
      <c r="N245" s="2"/>
    </row>
    <row r="246" spans="2:1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2:14">
      <c r="B247" s="9"/>
      <c r="C247" s="9"/>
      <c r="D247" s="9"/>
      <c r="E247" s="2"/>
      <c r="F247" s="9"/>
      <c r="G247" s="9"/>
      <c r="H247" s="9"/>
      <c r="I247" s="2"/>
      <c r="J247" s="2"/>
      <c r="K247" s="2"/>
      <c r="L247" s="2"/>
      <c r="M247" s="2"/>
      <c r="N247" s="2"/>
    </row>
    <row r="248" spans="2:14">
      <c r="B248" s="9"/>
      <c r="C248" s="9"/>
      <c r="D248" s="9"/>
      <c r="E248" s="2"/>
      <c r="F248" s="9"/>
      <c r="G248" s="9"/>
      <c r="H248" s="9"/>
      <c r="I248" s="2"/>
      <c r="J248" s="2"/>
      <c r="K248" s="2"/>
      <c r="L248" s="2"/>
      <c r="M248" s="2"/>
      <c r="N248" s="2"/>
    </row>
    <row r="249" spans="2:14">
      <c r="B249" s="9"/>
      <c r="C249" s="9"/>
      <c r="D249" s="9"/>
      <c r="E249" s="2"/>
      <c r="F249" s="9"/>
      <c r="G249" s="9"/>
      <c r="H249" s="9"/>
      <c r="I249" s="2"/>
      <c r="J249" s="2"/>
      <c r="K249" s="2"/>
      <c r="L249" s="2"/>
      <c r="M249" s="2"/>
      <c r="N249" s="2"/>
    </row>
    <row r="250" spans="2:14">
      <c r="B250" s="9"/>
      <c r="C250" s="9"/>
      <c r="D250" s="9"/>
      <c r="E250" s="2"/>
      <c r="F250" s="9"/>
      <c r="G250" s="9"/>
      <c r="H250" s="9"/>
      <c r="I250" s="2"/>
      <c r="J250" s="2"/>
      <c r="K250" s="2"/>
      <c r="L250" s="2"/>
      <c r="M250" s="2"/>
      <c r="N250" s="2"/>
    </row>
    <row r="251" spans="2:14">
      <c r="B251" s="9"/>
      <c r="C251" s="9"/>
      <c r="D251" s="9"/>
      <c r="E251" s="2"/>
      <c r="F251" s="9"/>
      <c r="G251" s="9"/>
      <c r="H251" s="9"/>
      <c r="I251" s="2"/>
      <c r="J251" s="2"/>
      <c r="K251" s="2"/>
      <c r="L251" s="2"/>
      <c r="M251" s="2"/>
      <c r="N251" s="2"/>
    </row>
    <row r="252" spans="2:14">
      <c r="B252" s="9"/>
      <c r="C252" s="9"/>
      <c r="D252" s="9"/>
      <c r="E252" s="2"/>
      <c r="F252" s="9"/>
      <c r="G252" s="9"/>
      <c r="H252" s="9"/>
      <c r="I252" s="2"/>
      <c r="J252" s="2"/>
      <c r="K252" s="2"/>
      <c r="L252" s="2"/>
      <c r="M252" s="2"/>
      <c r="N252" s="2"/>
    </row>
    <row r="253" spans="2:14">
      <c r="B253" s="9"/>
      <c r="C253" s="9"/>
      <c r="D253" s="9"/>
      <c r="E253" s="2"/>
      <c r="F253" s="9"/>
      <c r="G253" s="9"/>
      <c r="H253" s="9"/>
      <c r="I253" s="2"/>
      <c r="J253" s="2"/>
      <c r="K253" s="2"/>
      <c r="L253" s="2"/>
      <c r="M253" s="2"/>
      <c r="N253" s="2"/>
    </row>
    <row r="254" spans="2:14">
      <c r="B254" s="9"/>
      <c r="C254" s="9"/>
      <c r="D254" s="9"/>
      <c r="E254" s="2"/>
      <c r="F254" s="9"/>
      <c r="G254" s="9"/>
      <c r="H254" s="9"/>
      <c r="I254" s="2"/>
      <c r="J254" s="2"/>
      <c r="K254" s="2"/>
      <c r="L254" s="2"/>
      <c r="M254" s="2"/>
      <c r="N254" s="2"/>
    </row>
    <row r="255" spans="2:14">
      <c r="B255" s="9"/>
      <c r="C255" s="9"/>
      <c r="D255" s="9"/>
      <c r="E255" s="2"/>
      <c r="F255" s="9"/>
      <c r="G255" s="9"/>
      <c r="H255" s="9"/>
      <c r="I255" s="2"/>
      <c r="J255" s="2"/>
      <c r="K255" s="2"/>
      <c r="L255" s="2"/>
      <c r="M255" s="2"/>
      <c r="N255" s="2"/>
    </row>
    <row r="256" spans="2:14">
      <c r="B256" s="9"/>
      <c r="C256" s="9"/>
      <c r="D256" s="9"/>
      <c r="E256" s="2"/>
      <c r="F256" s="9"/>
      <c r="G256" s="9"/>
      <c r="H256" s="9"/>
      <c r="I256" s="2"/>
      <c r="J256" s="2"/>
      <c r="K256" s="2"/>
      <c r="L256" s="2"/>
      <c r="M256" s="2"/>
      <c r="N256" s="2"/>
    </row>
    <row r="257" spans="2:14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2:14">
      <c r="B258" s="11"/>
      <c r="C258" s="11"/>
      <c r="D258" s="12"/>
      <c r="E258" s="2"/>
      <c r="F258" s="11"/>
      <c r="G258" s="11"/>
      <c r="H258" s="12"/>
      <c r="I258" s="2"/>
      <c r="J258" s="2"/>
      <c r="K258" s="2"/>
      <c r="L258" s="2"/>
      <c r="M258" s="2"/>
      <c r="N258" s="2"/>
    </row>
    <row r="259" spans="2:14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2:14">
      <c r="B260" s="9"/>
      <c r="C260" s="9"/>
      <c r="D260" s="9"/>
      <c r="E260" s="2"/>
      <c r="F260" s="9"/>
      <c r="G260" s="9"/>
      <c r="H260" s="9"/>
      <c r="I260" s="2"/>
      <c r="J260" s="2"/>
      <c r="K260" s="2"/>
      <c r="L260" s="2"/>
      <c r="M260" s="2"/>
      <c r="N260" s="2"/>
    </row>
    <row r="261" spans="2:14">
      <c r="B261" s="9"/>
      <c r="C261" s="9"/>
      <c r="D261" s="9"/>
      <c r="E261" s="2"/>
      <c r="F261" s="9"/>
      <c r="G261" s="9"/>
      <c r="H261" s="9"/>
      <c r="I261" s="2"/>
      <c r="J261" s="2"/>
      <c r="K261" s="2"/>
      <c r="L261" s="2"/>
      <c r="M261" s="2"/>
      <c r="N261" s="2"/>
    </row>
    <row r="262" spans="2:14">
      <c r="B262" s="9"/>
      <c r="C262" s="9"/>
      <c r="D262" s="9"/>
      <c r="E262" s="2"/>
      <c r="F262" s="9"/>
      <c r="G262" s="9"/>
      <c r="H262" s="9"/>
      <c r="I262" s="2"/>
      <c r="J262" s="2"/>
      <c r="K262" s="2"/>
      <c r="L262" s="2"/>
      <c r="M262" s="2"/>
      <c r="N262" s="2"/>
    </row>
    <row r="263" spans="2:14">
      <c r="B263" s="9"/>
      <c r="C263" s="9"/>
      <c r="D263" s="9"/>
      <c r="E263" s="2"/>
      <c r="F263" s="9"/>
      <c r="G263" s="9"/>
      <c r="H263" s="9"/>
      <c r="I263" s="2"/>
      <c r="J263" s="2"/>
      <c r="K263" s="2"/>
      <c r="L263" s="2"/>
      <c r="M263" s="2"/>
      <c r="N263" s="2"/>
    </row>
    <row r="264" spans="2:14">
      <c r="B264" s="9"/>
      <c r="C264" s="9"/>
      <c r="D264" s="9"/>
      <c r="E264" s="2"/>
      <c r="F264" s="9"/>
      <c r="G264" s="9"/>
      <c r="H264" s="9"/>
      <c r="I264" s="2"/>
      <c r="J264" s="2"/>
      <c r="K264" s="2"/>
      <c r="L264" s="2"/>
      <c r="M264" s="2"/>
      <c r="N264" s="2"/>
    </row>
    <row r="265" spans="2:14">
      <c r="B265" s="9"/>
      <c r="C265" s="9"/>
      <c r="D265" s="9"/>
      <c r="E265" s="2"/>
      <c r="F265" s="9"/>
      <c r="G265" s="9"/>
      <c r="H265" s="9"/>
      <c r="I265" s="2"/>
      <c r="J265" s="2"/>
      <c r="K265" s="2"/>
      <c r="L265" s="2"/>
      <c r="M265" s="2"/>
      <c r="N265" s="2"/>
    </row>
    <row r="266" spans="2:14">
      <c r="B266" s="9"/>
      <c r="C266" s="9"/>
      <c r="D266" s="9"/>
      <c r="E266" s="2"/>
      <c r="F266" s="9"/>
      <c r="G266" s="9"/>
      <c r="H266" s="9"/>
      <c r="I266" s="2"/>
      <c r="J266" s="2"/>
      <c r="K266" s="2"/>
      <c r="L266" s="2"/>
      <c r="M266" s="2"/>
      <c r="N266" s="2"/>
    </row>
    <row r="267" spans="2:14">
      <c r="B267" s="9"/>
      <c r="C267" s="9"/>
      <c r="D267" s="9"/>
      <c r="E267" s="2"/>
      <c r="F267" s="9"/>
      <c r="G267" s="9"/>
      <c r="H267" s="9"/>
      <c r="I267" s="2"/>
      <c r="J267" s="2"/>
      <c r="K267" s="2"/>
      <c r="L267" s="2"/>
      <c r="M267" s="2"/>
      <c r="N267" s="2"/>
    </row>
    <row r="268" spans="2:14">
      <c r="B268" s="9"/>
      <c r="C268" s="9"/>
      <c r="D268" s="9"/>
      <c r="E268" s="2"/>
      <c r="F268" s="9"/>
      <c r="G268" s="9"/>
      <c r="H268" s="9"/>
      <c r="I268" s="2"/>
      <c r="J268" s="2"/>
      <c r="K268" s="2"/>
      <c r="L268" s="2"/>
      <c r="M268" s="2"/>
      <c r="N268" s="2"/>
    </row>
    <row r="269" spans="2:14">
      <c r="B269" s="9"/>
      <c r="C269" s="9"/>
      <c r="D269" s="9"/>
      <c r="E269" s="2"/>
      <c r="F269" s="9"/>
      <c r="G269" s="9"/>
      <c r="H269" s="9"/>
      <c r="I269" s="2"/>
      <c r="J269" s="2"/>
      <c r="K269" s="2"/>
      <c r="L269" s="2"/>
      <c r="M269" s="2"/>
      <c r="N269" s="2"/>
    </row>
    <row r="270" spans="2:14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2:14">
      <c r="B271" s="11"/>
      <c r="C271" s="11"/>
      <c r="D271" s="12"/>
      <c r="E271" s="2"/>
      <c r="F271" s="11"/>
      <c r="G271" s="11"/>
      <c r="H271" s="12"/>
      <c r="I271" s="2"/>
      <c r="J271" s="2"/>
      <c r="K271" s="2"/>
      <c r="L271" s="2"/>
      <c r="M271" s="2"/>
      <c r="N271" s="2"/>
    </row>
    <row r="272" spans="2:14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2:14">
      <c r="B273" s="9"/>
      <c r="C273" s="9"/>
      <c r="D273" s="9"/>
      <c r="E273" s="2"/>
      <c r="F273" s="9"/>
      <c r="G273" s="9"/>
      <c r="H273" s="9"/>
      <c r="I273" s="2"/>
      <c r="J273" s="2"/>
      <c r="K273" s="2"/>
      <c r="L273" s="2"/>
      <c r="M273" s="2"/>
      <c r="N273" s="2"/>
    </row>
    <row r="274" spans="2:14">
      <c r="B274" s="9"/>
      <c r="C274" s="9"/>
      <c r="D274" s="9"/>
      <c r="E274" s="2"/>
      <c r="F274" s="9"/>
      <c r="G274" s="9"/>
      <c r="H274" s="9"/>
      <c r="I274" s="2"/>
      <c r="J274" s="2"/>
      <c r="K274" s="2"/>
      <c r="L274" s="2"/>
      <c r="M274" s="2"/>
      <c r="N274" s="2"/>
    </row>
    <row r="275" spans="2:14">
      <c r="B275" s="9"/>
      <c r="C275" s="9"/>
      <c r="D275" s="9"/>
      <c r="E275" s="2"/>
      <c r="F275" s="9"/>
      <c r="G275" s="9"/>
      <c r="H275" s="9"/>
      <c r="I275" s="2"/>
      <c r="J275" s="2"/>
      <c r="K275" s="2"/>
      <c r="L275" s="2"/>
      <c r="M275" s="2"/>
      <c r="N275" s="2"/>
    </row>
    <row r="276" spans="2:14">
      <c r="B276" s="9"/>
      <c r="C276" s="9"/>
      <c r="D276" s="9"/>
      <c r="E276" s="2"/>
      <c r="F276" s="9"/>
      <c r="G276" s="9"/>
      <c r="H276" s="9"/>
      <c r="I276" s="2"/>
      <c r="J276" s="2"/>
      <c r="K276" s="2"/>
      <c r="L276" s="2"/>
      <c r="M276" s="2"/>
      <c r="N276" s="2"/>
    </row>
    <row r="277" spans="2:14">
      <c r="B277" s="9"/>
      <c r="C277" s="9"/>
      <c r="D277" s="9"/>
      <c r="E277" s="2"/>
      <c r="F277" s="9"/>
      <c r="G277" s="9"/>
      <c r="H277" s="9"/>
      <c r="I277" s="2"/>
      <c r="J277" s="2"/>
      <c r="K277" s="2"/>
      <c r="L277" s="2"/>
      <c r="M277" s="2"/>
      <c r="N277" s="2"/>
    </row>
    <row r="278" spans="2:14">
      <c r="B278" s="9"/>
      <c r="C278" s="9"/>
      <c r="D278" s="9"/>
      <c r="E278" s="2"/>
      <c r="F278" s="9"/>
      <c r="G278" s="9"/>
      <c r="H278" s="9"/>
      <c r="I278" s="2"/>
      <c r="J278" s="2"/>
      <c r="K278" s="2"/>
      <c r="L278" s="2"/>
      <c r="M278" s="2"/>
      <c r="N278" s="2"/>
    </row>
    <row r="279" spans="2:14">
      <c r="B279" s="9"/>
      <c r="C279" s="9"/>
      <c r="D279" s="9"/>
      <c r="E279" s="2"/>
      <c r="F279" s="9"/>
      <c r="G279" s="9"/>
      <c r="H279" s="9"/>
      <c r="I279" s="2"/>
      <c r="J279" s="2"/>
      <c r="K279" s="2"/>
      <c r="L279" s="2"/>
      <c r="M279" s="2"/>
      <c r="N279" s="2"/>
    </row>
    <row r="280" spans="2:14">
      <c r="B280" s="9"/>
      <c r="C280" s="9"/>
      <c r="D280" s="9"/>
      <c r="E280" s="2"/>
      <c r="F280" s="9"/>
      <c r="G280" s="9"/>
      <c r="H280" s="9"/>
      <c r="I280" s="2"/>
      <c r="J280" s="2"/>
      <c r="K280" s="2"/>
      <c r="L280" s="2"/>
      <c r="M280" s="2"/>
      <c r="N280" s="2"/>
    </row>
    <row r="281" spans="2:14">
      <c r="B281" s="9"/>
      <c r="C281" s="9"/>
      <c r="D281" s="9"/>
      <c r="E281" s="2"/>
      <c r="F281" s="9"/>
      <c r="G281" s="9"/>
      <c r="H281" s="9"/>
      <c r="I281" s="2"/>
      <c r="J281" s="2"/>
      <c r="K281" s="2"/>
      <c r="L281" s="2"/>
      <c r="M281" s="2"/>
      <c r="N281" s="2"/>
    </row>
    <row r="282" spans="2:14">
      <c r="B282" s="9"/>
      <c r="C282" s="9"/>
      <c r="D282" s="9"/>
      <c r="E282" s="2"/>
      <c r="F282" s="9"/>
      <c r="G282" s="9"/>
      <c r="H282" s="9"/>
      <c r="I282" s="2"/>
      <c r="J282" s="2"/>
      <c r="K282" s="2"/>
      <c r="L282" s="2"/>
      <c r="M282" s="2"/>
      <c r="N282" s="2"/>
    </row>
    <row r="303" spans="20:20">
      <c r="T303" s="1"/>
    </row>
  </sheetData>
  <mergeCells count="22">
    <mergeCell ref="C57:E57"/>
    <mergeCell ref="G57:I57"/>
    <mergeCell ref="E13:G13"/>
    <mergeCell ref="J13:L13"/>
    <mergeCell ref="C29:F29"/>
    <mergeCell ref="C44:E44"/>
    <mergeCell ref="G44:I44"/>
    <mergeCell ref="C70:E70"/>
    <mergeCell ref="G70:I70"/>
    <mergeCell ref="C83:E83"/>
    <mergeCell ref="G83:I83"/>
    <mergeCell ref="C96:E96"/>
    <mergeCell ref="G135:I135"/>
    <mergeCell ref="C153:E153"/>
    <mergeCell ref="G153:I153"/>
    <mergeCell ref="C166:E166"/>
    <mergeCell ref="G96:I96"/>
    <mergeCell ref="C109:E109"/>
    <mergeCell ref="G109:I109"/>
    <mergeCell ref="C122:E122"/>
    <mergeCell ref="G122:I122"/>
    <mergeCell ref="C135:E135"/>
  </mergeCells>
  <pageMargins left="0.75" right="0.75" top="0.98425196850393704" bottom="0.98425196850393704" header="0" footer="0"/>
  <pageSetup paperSize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 19</vt:lpstr>
      <vt:lpstr>SUB 16</vt:lpstr>
      <vt:lpstr>SUB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Juan Pablo Lorenzo</cp:lastModifiedBy>
  <cp:lastPrinted>2016-01-15T22:23:05Z</cp:lastPrinted>
  <dcterms:created xsi:type="dcterms:W3CDTF">2008-07-17T20:48:42Z</dcterms:created>
  <dcterms:modified xsi:type="dcterms:W3CDTF">2023-04-05T21:24:35Z</dcterms:modified>
</cp:coreProperties>
</file>